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44525"/>
</workbook>
</file>

<file path=xl/sharedStrings.xml><?xml version="1.0" encoding="utf-8"?>
<sst xmlns="http://schemas.openxmlformats.org/spreadsheetml/2006/main" count="20198" uniqueCount="124">
  <si>
    <t>出栏量</t>
  </si>
  <si>
    <t>存栏量</t>
  </si>
  <si>
    <t>总头数</t>
  </si>
  <si>
    <t>VS(kg/头/年)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</si>
  <si>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</si>
  <si>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</si>
  <si>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</si>
  <si>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</si>
  <si>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</si>
  <si>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</si>
  <si>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</si>
  <si>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</si>
  <si>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</si>
  <si>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</si>
  <si>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</si>
  <si>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</si>
  <si>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</si>
  <si>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</si>
  <si>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</si>
  <si>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</si>
  <si>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</si>
  <si>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</si>
  <si>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</si>
  <si>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</si>
  <si>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</si>
  <si>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</si>
  <si>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</si>
  <si>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</si>
  <si>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</si>
  <si>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</si>
  <si>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</si>
  <si>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</si>
  <si>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</si>
  <si>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</si>
  <si>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</si>
  <si>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kg</t>
  </si>
  <si>
    <t>1000tons</t>
  </si>
  <si>
    <t>肠道</t>
  </si>
  <si>
    <t>千吨</t>
  </si>
  <si>
    <t>牛</t>
  </si>
  <si>
    <t>总数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</si>
  <si>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</si>
  <si>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</si>
  <si>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</si>
  <si>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</si>
  <si>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</si>
  <si>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</si>
  <si>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</si>
  <si>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</si>
  <si>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</si>
  <si>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</si>
  <si>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</si>
  <si>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（总数）</t>
  </si>
  <si>
    <t>(平均值）</t>
  </si>
  <si>
    <t>T1</t>
  </si>
  <si>
    <t>K</t>
  </si>
  <si>
    <t>Total CH4</t>
  </si>
  <si>
    <t>这次按温度计算的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</si>
  <si>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</si>
  <si>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</si>
  <si>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</si>
  <si>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</si>
  <si>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</si>
  <si>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</si>
  <si>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</si>
  <si>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</si>
  <si>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</si>
  <si>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</si>
  <si>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</si>
  <si>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</si>
  <si>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</si>
  <si>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</si>
  <si>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</si>
  <si>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</si>
  <si>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</si>
  <si>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</si>
  <si>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</si>
  <si>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</si>
  <si>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</si>
  <si>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</si>
  <si>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</si>
  <si>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</si>
  <si>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</si>
  <si>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</si>
  <si>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</si>
  <si>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</si>
  <si>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</si>
  <si>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</si>
  <si>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</si>
  <si>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</si>
  <si>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</si>
  <si>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</si>
  <si>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</si>
  <si>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</si>
  <si>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</si>
  <si>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</si>
  <si>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</si>
  <si>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</si>
  <si>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</si>
  <si>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</si>
  <si>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</si>
  <si>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</si>
  <si>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</si>
  <si>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</si>
  <si>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</si>
  <si>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</si>
  <si>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</si>
  <si>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</si>
  <si>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</si>
  <si>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</si>
  <si>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</si>
  <si>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</si>
  <si>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非奶牛</t>
  </si>
  <si>
    <t>水牛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</si>
  <si>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</si>
  <si>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</si>
  <si>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</si>
  <si>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</si>
  <si>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</si>
  <si>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</si>
  <si>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</si>
  <si>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</si>
  <si>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</si>
  <si>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一个月的奶牛的甲烷量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</si>
</sst>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00_ "/>
    <numFmt numFmtId="178" formatCode="0.000000_ "/>
    <numFmt numFmtId="179" formatCode="0.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b/>
      <sz val="11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19" fillId="17" borderId="5" applyNumberFormat="0" applyAlignment="0" applyProtection="0">
      <alignment vertical="center"/>
    </xf>
    <xf numFmtId="0" fontId="20" fillId="18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0" fillId="4" borderId="1" xfId="0" applyFill="1" applyBorder="1" applyAlignment="1"/>
    <xf numFmtId="176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4" borderId="1" xfId="0" applyFont="1" applyFill="1" applyBorder="1" applyAlignment="1"/>
    <xf numFmtId="0" fontId="4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79" fontId="5" fillId="5" borderId="1" xfId="0" applyNumberFormat="1" applyFont="1" applyFill="1" applyBorder="1" applyAlignment="1">
      <alignment horizontal="center" vertical="center"/>
    </xf>
    <xf numFmtId="179" fontId="5" fillId="5" borderId="0" xfId="0" applyNumberFormat="1" applyFont="1" applyFill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79" fontId="1" fillId="4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abSelected="1" workbookViewId="0">
      <pane xSplit="4" topLeftCell="AQ1" activePane="topRight" state="frozen"/>
      <selection/>
      <selection pane="topRight" activeCell="AV14" sqref="AV1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7" width="14.1111111111111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14.3333333333333" style="1"/>
    <col min="17" max="17" width="9.66666666666667" style="1" customWidth="1"/>
    <col min="18" max="18" width="15.6666666666667" style="1" customWidth="1"/>
    <col min="19" max="20" width="14.3333333333333" style="1"/>
    <col min="21" max="21" width="11.4444444444444" style="1" customWidth="1"/>
    <col min="22" max="22" width="8.44444444444444" style="1" customWidth="1"/>
    <col min="23" max="26" width="14.3333333333333" style="1"/>
    <col min="27" max="27" width="9" style="1" customWidth="1"/>
    <col min="28" max="29" width="14.3333333333333" style="1"/>
    <col min="30" max="30" width="10.2222222222222" style="1" customWidth="1"/>
    <col min="31" max="31" width="14.3333333333333" style="1"/>
    <col min="32" max="32" width="8.88888888888889" style="1" customWidth="1"/>
    <col min="33" max="36" width="14.3333333333333" style="1"/>
    <col min="37" max="37" width="10.3333333333333" style="1" customWidth="1"/>
    <col min="38" max="38" width="14.3333333333333" style="1"/>
    <col min="39" max="39" width="10.4444444444444" style="1" customWidth="1"/>
    <col min="40" max="40" width="13" style="1" customWidth="1"/>
    <col min="41" max="41" width="14.3333333333333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 customWidth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pans="3:47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 s="34"/>
      <c r="K1" s="35" t="s">
        <v>4</v>
      </c>
      <c r="L1" s="35" t="s">
        <v>5</v>
      </c>
      <c r="M1" s="35" t="s">
        <v>6</v>
      </c>
      <c r="N1" s="35" t="s">
        <v>7</v>
      </c>
      <c r="O1" s="35" t="s">
        <v>8</v>
      </c>
      <c r="P1" s="35" t="s">
        <v>9</v>
      </c>
      <c r="Q1" s="35" t="s">
        <v>10</v>
      </c>
      <c r="R1" s="35" t="s">
        <v>11</v>
      </c>
      <c r="S1" s="35" t="s">
        <v>12</v>
      </c>
      <c r="T1" s="35" t="s">
        <v>13</v>
      </c>
      <c r="U1" s="35" t="s">
        <v>14</v>
      </c>
      <c r="V1" s="35" t="s">
        <v>15</v>
      </c>
      <c r="W1" s="35" t="s">
        <v>16</v>
      </c>
      <c r="X1" s="35" t="s">
        <v>17</v>
      </c>
      <c r="Y1" s="35" t="s">
        <v>18</v>
      </c>
      <c r="Z1" s="35" t="s">
        <v>19</v>
      </c>
      <c r="AA1" s="35" t="s">
        <v>20</v>
      </c>
      <c r="AB1" s="35" t="s">
        <v>21</v>
      </c>
      <c r="AC1" s="35" t="s">
        <v>22</v>
      </c>
      <c r="AD1" s="35" t="s">
        <v>23</v>
      </c>
      <c r="AE1" s="35" t="s">
        <v>24</v>
      </c>
      <c r="AF1" s="35" t="s">
        <v>25</v>
      </c>
      <c r="AG1" s="35" t="s">
        <v>26</v>
      </c>
      <c r="AH1" s="35" t="s">
        <v>27</v>
      </c>
      <c r="AI1" s="35" t="s">
        <v>28</v>
      </c>
      <c r="AJ1" s="35" t="s">
        <v>29</v>
      </c>
      <c r="AK1" s="35" t="s">
        <v>30</v>
      </c>
      <c r="AL1" s="35" t="s">
        <v>31</v>
      </c>
      <c r="AM1" s="35" t="s">
        <v>32</v>
      </c>
      <c r="AN1" s="35" t="s">
        <v>33</v>
      </c>
      <c r="AO1" s="35" t="s">
        <v>34</v>
      </c>
      <c r="AP1" s="34" t="s">
        <v>35</v>
      </c>
      <c r="AQ1" s="37" t="s">
        <v>36</v>
      </c>
      <c r="AR1" s="34"/>
      <c r="AS1" s="34" t="s">
        <v>37</v>
      </c>
      <c r="AT1" s="34" t="s">
        <v>38</v>
      </c>
      <c r="AU1"/>
    </row>
    <row r="2" spans="1:48">
      <c r="A2" s="4" t="s">
        <v>39</v>
      </c>
      <c r="B2" s="5" t="s">
        <v>40</v>
      </c>
      <c r="D2" s="3">
        <v>20.4</v>
      </c>
      <c r="E2" s="3"/>
      <c r="F2" s="3"/>
      <c r="G2"/>
      <c r="H2"/>
      <c r="I2"/>
      <c r="J2" s="34">
        <v>1</v>
      </c>
      <c r="K2" s="34">
        <f>AU29+AU44+AU60+AU76+AU91+AF107+AX123+AX139+BA139</f>
        <v>377361.941361844</v>
      </c>
      <c r="L2" s="34">
        <f>天津!AU29+天津!AU44+天津!AU60+天津!AU76+天津!AU91+天津!AF107+天津!AX123+天津!AX139+天津!BA139</f>
        <v>836760.857562331</v>
      </c>
      <c r="M2" s="34">
        <f>河北!AU29+河北!AU44+河北!AU60+河北!AU76+河北!AU91+河北!AF107+河北!AX123+河北!AX139+河北!BA139</f>
        <v>8966686.49958752</v>
      </c>
      <c r="N2" s="34">
        <f>山西!AU29+山西!AU44+山西!AU60+山西!AU76+山西!AU91+山西!AF107+山西!AX123+山西!AX139+山西!BA139</f>
        <v>2199139.02573408</v>
      </c>
      <c r="O2" s="34">
        <f>内蒙!AU29+内蒙!AU44+内蒙!AU60+内蒙!AU76+内蒙!AU91+内蒙!AF107+内蒙!AX123+内蒙!AX139+内蒙!BA139+内蒙!AX154</f>
        <v>2469079.37974914</v>
      </c>
      <c r="P2" s="34">
        <f>辽宁!AU29+辽宁!AU44+辽宁!AU60+辽宁!AU76+辽宁!AU91+辽宁!AF107+辽宁!AX123+辽宁!AX139+辽宁!BA139+辽宁!AX154</f>
        <v>6037718.82005004</v>
      </c>
      <c r="Q2" s="34">
        <f>吉林!AU29+吉林!AU44+吉林!AU60+吉林!AU76+吉林!AU91+吉林!AF107+吉林!AX123+吉林!AX139+吉林!BA139+吉林!AX154</f>
        <v>3953479.23582551</v>
      </c>
      <c r="R2" s="34">
        <f>黑龙江!AU29+黑龙江!AU44+黑龙江!AU60+黑龙江!AU76+黑龙江!AU91+黑龙江!AF107+黑龙江!AX123+黑龙江!AX139+黑龙江!BA139+黑龙江!AX154</f>
        <v>5391840.98075689</v>
      </c>
      <c r="S2" s="34">
        <f>上海!AU29+上海!AU44+上海!AU60+上海!AU76+上海!AU91+上海!AF107+上海!AX123+上海!AX139+上海!BA139+上海!AX154</f>
        <v>433409.871538041</v>
      </c>
      <c r="T2" s="34">
        <f>江苏!AU29+江苏!AU44+江苏!AU60+江苏!AU76+江苏!AU91+江苏!AF107+江苏!AX123+江苏!AX139+江苏!BA139+江苏!AX154</f>
        <v>6783261.60163015</v>
      </c>
      <c r="U2" s="34">
        <f>浙江!AU29+浙江!AU44+浙江!AU60+浙江!AU76+浙江!AU91+浙江!AF107+浙江!AX123+浙江!AX139+浙江!BA139+浙江!AX154</f>
        <v>2295577.33379113</v>
      </c>
      <c r="V2" s="34">
        <f>安徽!AU29+安徽!AU44+安徽!AU60+安徽!AU76+安徽!AU91+安徽!AF107+安徽!AX123+安徽!AX139+安徽!BA139+安徽!AX154</f>
        <v>6735446.58585228</v>
      </c>
      <c r="W2" s="34">
        <f>福建!AU29+福建!AU44+福建!AU60+福建!AU76+福建!AU91+福建!AF107+福建!AX123+福建!AX139+福建!BA139+福建!AX154</f>
        <v>3594621.62117084</v>
      </c>
      <c r="X2" s="34">
        <f>江西!AU29+江西!AU44+江西!AU60+江西!AU76+江西!AU91+江西!AF107+江西!AX123+江西!AX139+江西!BA139+江西!AX154</f>
        <v>7606068.63469</v>
      </c>
      <c r="Y2" s="34">
        <f>山东!AU29+山东!AU44+山东!AU60+山东!AU76+山东!AU91+山东!AF107+山东!AX123+山东!AX139+山东!BA139+山东!AX154</f>
        <v>11516199.0868239</v>
      </c>
      <c r="Z2" s="34">
        <f>河南!AU29+河南!AU44+河南!AU60+河南!AU76+河南!AU91+河南!AF107+河南!AX123+河南!AX139+河南!BA139+河南!AX154</f>
        <v>15264950.3520908</v>
      </c>
      <c r="AA2" s="34">
        <f>湖北!AU29+湖北!AU44+湖北!AU60+湖北!AU76+湖北!AU91+湖北!AF107+湖北!AX123+湖北!AX139+湖北!BA139+湖北!AX154</f>
        <v>9789212.44296915</v>
      </c>
      <c r="AB2" s="34">
        <f>湖南!AU29+湖南!AU44+湖南!AU60+湖南!AU76+湖南!AU91+湖南!AF107+湖南!AX123+湖南!AX139+湖南!BA139+湖南!AX154</f>
        <v>14024043.7993061</v>
      </c>
      <c r="AC2" s="34">
        <f>广东!AU29+广东!AU44+广东!AU60+广东!AU76+广东!AU91+广东!AF107+广东!AX123+广东!AX139+广东!BA139+广东!AX154</f>
        <v>9549633.21434064</v>
      </c>
      <c r="AD2" s="34">
        <f>广西!AU29+广西!AU44+广西!AU60+广西!AU76+广西!AU91+广西!AF107+广西!AX123+广西!AX139+广西!BA139+广西!AX154</f>
        <v>9453928.46279203</v>
      </c>
      <c r="AE2" s="34">
        <f>海南!AU29+海南!AU44+海南!AU60+海南!AU76+海南!AU91+海南!AF107+海南!AX123+海南!AX139+海南!BA139+海南!AX154</f>
        <v>2094061.72555551</v>
      </c>
      <c r="AF2" s="34">
        <f>重庆!AU29+重庆!AU44+重庆!AU60+重庆!AU76+重庆!AU91+重庆!AF107+重庆!AX123+重庆!AX139+重庆!BA139+重庆!AX154</f>
        <v>4746653.32869625</v>
      </c>
      <c r="AG2" s="34">
        <f>四川!AU29+四川!AU44+四川!AU60+四川!AU76+四川!AU91+四川!AF107+四川!AX123+四川!AX139+四川!BA139+四川!AX154</f>
        <v>15481443.6450306</v>
      </c>
      <c r="AH2" s="34">
        <f>贵州!AU29+贵州!AU44+贵州!AU60+贵州!AU76+贵州!AU91+贵州!AF107+贵州!AX123+贵州!AX139+贵州!BA139+贵州!AX154</f>
        <v>5559617.95010117</v>
      </c>
      <c r="AI2" s="34">
        <f>云南!AU29+云南!AU44+云南!AU60+云南!AU76+云南!AU91+云南!AF107+云南!AX123+云南!AX139+云南!BA139+云南!AX154</f>
        <v>11364309.5797616</v>
      </c>
      <c r="AJ2" s="34">
        <f>西藏!AU29+西藏!AU44+西藏!AU60+西藏!AU76+西藏!AU91+西藏!AF107+西藏!AX123+西藏!AX139+西藏!BA139+西藏!AX154</f>
        <v>235293.298602415</v>
      </c>
      <c r="AK2" s="34">
        <f>陕西!AU29+陕西!AU44+陕西!AU60+陕西!AU76+陕西!AU91+陕西!AF107+陕西!AX123+陕西!AX139+陕西!BA139+陕西!AX154</f>
        <v>3205772.20816694</v>
      </c>
      <c r="AL2" s="34">
        <f>甘肃!AU29+甘肃!AU44+甘肃!AU60+甘肃!AU76+甘肃!AU91+甘肃!AF107+甘肃!AX123+甘肃!AX139+甘肃!BA139+甘肃!AX154</f>
        <v>2174934.44098064</v>
      </c>
      <c r="AM2" s="34">
        <f>青海!AU29+青海!AU44+青海!AU60+青海!AU76+青海!AU91+青海!AF107+青海!AX123+青海!AX139+青海!BA139+青海!AX154</f>
        <v>504282.051062054</v>
      </c>
      <c r="AN2" s="36">
        <f>宁夏!AU29+宁夏!AU44+宁夏!AU60+宁夏!AU76+宁夏!AU91+宁夏!AF107+宁夏!AX123+宁夏!AX139+宁夏!BA139+宁夏!AX154</f>
        <v>399181.170989757</v>
      </c>
      <c r="AO2" s="34">
        <f>新疆!AU29+新疆!AU44+新疆!AU60+新疆!AU76+新疆!AU91+新疆!AF107+新疆!AX123+新疆!AX139+新疆!BA139+新疆!AX154</f>
        <v>1962499.10128331</v>
      </c>
      <c r="AP2" s="34">
        <f t="shared" ref="AP2:AP13" si="0">SUM(K2:AO2)</f>
        <v>175006468.247853</v>
      </c>
      <c r="AQ2" s="38">
        <f t="shared" ref="AQ2:AQ13" si="1">AP2/10^6</f>
        <v>175.006468247853</v>
      </c>
      <c r="AR2" s="39">
        <f>(AQ2-$AQ$14)/$AQ$14*100</f>
        <v>-18.7854490116891</v>
      </c>
      <c r="AS2" s="39">
        <f>11110/12</f>
        <v>925.833333333333</v>
      </c>
      <c r="AT2" s="39">
        <f t="shared" ref="AT2:AT13" si="2">AQ2+AS2</f>
        <v>1100.83980158119</v>
      </c>
      <c r="AU2"/>
      <c r="AV2" s="26">
        <f>-AR2</f>
        <v>18.7854490116891</v>
      </c>
    </row>
    <row r="3" spans="1:48">
      <c r="A3" s="4"/>
      <c r="B3" s="5" t="s">
        <v>41</v>
      </c>
      <c r="C3" s="3">
        <v>11.2</v>
      </c>
      <c r="D3" s="3">
        <v>5.9</v>
      </c>
      <c r="E3" s="3">
        <v>8.3</v>
      </c>
      <c r="F3" s="3">
        <v>1166.832</v>
      </c>
      <c r="G3"/>
      <c r="H3"/>
      <c r="I3"/>
      <c r="J3" s="34">
        <v>2</v>
      </c>
      <c r="K3" s="34">
        <f t="shared" ref="K3:K13" si="3">AU30+AU45+AU61+AU77+AU92+AF108+AX124+AX140+BA140</f>
        <v>378284.260005804</v>
      </c>
      <c r="L3" s="34">
        <f>天津!AU30+天津!AU45+天津!AU61+天津!AU77+天津!AU92+天津!AF108+天津!AX124+天津!AX140+天津!BA140</f>
        <v>839440.341291353</v>
      </c>
      <c r="M3" s="34">
        <f>河北!AU30+河北!AU45+河北!AU61+河北!AU77+河北!AU92+河北!AF108+河北!AX124+河北!AX140+河北!BA140</f>
        <v>8994160.04399313</v>
      </c>
      <c r="N3" s="34">
        <f>山西!AU30+山西!AU45+山西!AU61+山西!AU77+山西!AU92+山西!AF108+山西!AX124+山西!AX140+山西!BA140</f>
        <v>2203976.49934153</v>
      </c>
      <c r="O3" s="34">
        <f>内蒙!AU30+内蒙!AU45+内蒙!AU61+内蒙!AU77+内蒙!AU92+内蒙!AF108+内蒙!AX124+内蒙!AX140+内蒙!BA140+内蒙!AX155</f>
        <v>2471440.38375161</v>
      </c>
      <c r="P3" s="34">
        <f>辽宁!AU30+辽宁!AU45+辽宁!AU61+辽宁!AU77+辽宁!AU92+辽宁!AF108+辽宁!AX124+辽宁!AX140+辽宁!BA140+辽宁!AX155</f>
        <v>6048064.54370469</v>
      </c>
      <c r="Q3" s="34">
        <f>吉林!AU30+吉林!AU45+吉林!AU61+吉林!AU77+吉林!AU92+吉林!AF108+吉林!AX124+吉林!AX140+吉林!BA140+吉林!AX155</f>
        <v>3957141.01654847</v>
      </c>
      <c r="R3" s="34">
        <f>黑龙江!AU30+黑龙江!AU45+黑龙江!AU61+黑龙江!AU77+黑龙江!AU92+黑龙江!AF108+黑龙江!AX124+黑龙江!AX140+黑龙江!BA140+黑龙江!AX155</f>
        <v>5394347.7760926</v>
      </c>
      <c r="S3" s="34">
        <f>上海!AU30+上海!AU45+上海!AU61+上海!AU77+上海!AU92+上海!AF108+上海!AX124+上海!AX140+上海!BA140+上海!AX155</f>
        <v>435825.086841326</v>
      </c>
      <c r="T3" s="34">
        <f>江苏!AU30+江苏!AU45+江苏!AU61+江苏!AU77+江苏!AU92+江苏!AF108+江苏!AX124+江苏!AX140+江苏!BA140+江苏!AX155</f>
        <v>6812006.56520631</v>
      </c>
      <c r="U3" s="34">
        <f>浙江!AU30+浙江!AU45+浙江!AU61+浙江!AU77+浙江!AU92+浙江!AF108+浙江!AX124+浙江!AX140+浙江!BA140+浙江!AX155</f>
        <v>2311343.7894962</v>
      </c>
      <c r="V3" s="34">
        <f>安徽!AU30+安徽!AU45+安徽!AU61+安徽!AU77+安徽!AU92+安徽!AF108+安徽!AX124+安徽!AX140+安徽!BA140+安徽!AX155</f>
        <v>6768925.04021636</v>
      </c>
      <c r="W3" s="34">
        <f>福建!AU30+福建!AU45+福建!AU61+福建!AU77+福建!AU92+福建!AF108+福建!AX124+福建!AX140+福建!BA140+福建!AX155</f>
        <v>3640294.76071987</v>
      </c>
      <c r="X3" s="34">
        <f>江西!AU30+江西!AU45+江西!AU61+江西!AU77+江西!AU92+江西!AF108+江西!AX124+江西!AX140+江西!BA140+江西!AX155</f>
        <v>7666695.34295226</v>
      </c>
      <c r="Y3" s="34">
        <f>山东!AU30+山东!AU45+山东!AU61+山东!AU77+山东!AU92+山东!AF108+山东!AX124+山东!AX140+山东!BA140+山东!AX155</f>
        <v>11582060.3956272</v>
      </c>
      <c r="Z3" s="34">
        <f>河南!AU30+河南!AU45+河南!AU61+河南!AU77+河南!AU92+河南!AF108+河南!AX124+河南!AX140+河南!BA140+河南!AX155</f>
        <v>15360692.6384115</v>
      </c>
      <c r="AA3" s="34">
        <f>湖北!AU30+湖北!AU45+湖北!AU61+湖北!AU77+湖北!AU92+湖北!AF108+湖北!AX124+湖北!AX140+湖北!BA140+湖北!AX155</f>
        <v>9866757.26759974</v>
      </c>
      <c r="AB3" s="34">
        <f>湖南!AU30+湖南!AU45+湖南!AU61+湖南!AU77+湖南!AU92+湖南!AF108+湖南!AX124+湖南!AX140+湖南!BA140+湖南!AX155</f>
        <v>14159657.2332758</v>
      </c>
      <c r="AC3" s="34">
        <f>广东!AU30+广东!AU45+广东!AU61+广东!AU77+广东!AU92+广东!AF108+广东!AX124+广东!AX140+广东!BA140+广东!AX155</f>
        <v>9817862.81945605</v>
      </c>
      <c r="AD3" s="34">
        <f>广西!AU30+广西!AU45+广西!AU61+广西!AU77+广西!AU92+广西!AF108+广西!AX124+广西!AX140+广西!BA140+广西!AX155</f>
        <v>9638557.27463783</v>
      </c>
      <c r="AE3" s="34">
        <f>海南!AU30+海南!AU45+海南!AU61+海南!AU77+海南!AU92+海南!AF108+海南!AX124+海南!AX140+海南!BA140+海南!AX155</f>
        <v>2146634.78910851</v>
      </c>
      <c r="AF3" s="34">
        <f>重庆!AU30+重庆!AU45+重庆!AU61+重庆!AU77+重庆!AU92+重庆!AF108+重庆!AX124+重庆!AX140+重庆!BA140+重庆!AX155</f>
        <v>4782540.38257066</v>
      </c>
      <c r="AG3" s="34">
        <f>四川!AU30+四川!AU45+四川!AU61+四川!AU77+四川!AU92+四川!AF108+四川!AX124+四川!AX140+四川!BA140+四川!AX155</f>
        <v>15539147.6460042</v>
      </c>
      <c r="AH3" s="34">
        <f>贵州!AU30+贵州!AU45+贵州!AU61+贵州!AU77+贵州!AU92+贵州!AF108+贵州!AX124+贵州!AX140+贵州!BA140+贵州!AX155</f>
        <v>5602482.39668112</v>
      </c>
      <c r="AI3" s="34">
        <f>云南!AU30+云南!AU45+云南!AU61+云南!AU77+云南!AU92+云南!AF108+云南!AX124+云南!AX140+云南!BA140+云南!AX155</f>
        <v>11543686.0528782</v>
      </c>
      <c r="AJ3" s="34">
        <f>西藏!AU30+西藏!AU45+西藏!AU61+西藏!AU77+西藏!AU92+西藏!AF108+西藏!AX124+西藏!AX140+西藏!BA140+西藏!AX155</f>
        <v>235432.370578371</v>
      </c>
      <c r="AK3" s="34">
        <f>陕西!AU30+陕西!AU45+陕西!AU61+陕西!AU77+陕西!AU92+陕西!AF108+陕西!AX124+陕西!AX140+陕西!BA140+陕西!AX155</f>
        <v>3215370.99503339</v>
      </c>
      <c r="AL3" s="34">
        <f>甘肃!AU30+甘肃!AU45+甘肃!AU61+甘肃!AU77+甘肃!AU92+甘肃!AF108+甘肃!AX124+甘肃!AX140+甘肃!BA140+甘肃!AX155</f>
        <v>2177990.25628406</v>
      </c>
      <c r="AM3" s="34">
        <f>青海!AU30+青海!AU45+青海!AU61+青海!AU77+青海!AU92+青海!AF108+青海!AX124+青海!AX140+青海!BA140+青海!AX155</f>
        <v>504611.576486757</v>
      </c>
      <c r="AN3" s="36">
        <f>宁夏!AU30+宁夏!AU45+宁夏!AU61+宁夏!AU77+宁夏!AU92+宁夏!AF108+宁夏!AX124+宁夏!AX140+宁夏!BA140+宁夏!AX155</f>
        <v>400193.962209791</v>
      </c>
      <c r="AO3" s="34">
        <f>新疆!AU30+新疆!AU45+新疆!AU61+新疆!AU77+新疆!AU92+新疆!AF108+新疆!AX124+新疆!AX140+新疆!BA140+新疆!AX155</f>
        <v>1964830.52956244</v>
      </c>
      <c r="AP3" s="34">
        <f t="shared" si="0"/>
        <v>176460454.036567</v>
      </c>
      <c r="AQ3" s="40">
        <f t="shared" si="1"/>
        <v>176.460454036567</v>
      </c>
      <c r="AR3" s="39">
        <f t="shared" ref="AR3:AR13" si="4">(AQ3-$AQ$14)/$AQ$14*100</f>
        <v>-18.1107036485257</v>
      </c>
      <c r="AS3" s="39">
        <f t="shared" ref="AS3:AS13" si="5">11110/12</f>
        <v>925.833333333333</v>
      </c>
      <c r="AT3" s="41">
        <f t="shared" si="2"/>
        <v>1102.2937873699</v>
      </c>
      <c r="AU3"/>
      <c r="AV3" s="26">
        <f>-AR3</f>
        <v>18.1107036485257</v>
      </c>
    </row>
    <row r="4" spans="1:48">
      <c r="A4" s="4"/>
      <c r="B4" s="5" t="s">
        <v>42</v>
      </c>
      <c r="C4" s="3"/>
      <c r="D4" s="3">
        <v>14.4</v>
      </c>
      <c r="E4" s="3">
        <v>7.5</v>
      </c>
      <c r="F4" s="3">
        <v>1192.09</v>
      </c>
      <c r="G4"/>
      <c r="H4"/>
      <c r="I4"/>
      <c r="J4" s="34">
        <v>3</v>
      </c>
      <c r="K4" s="34">
        <f t="shared" si="3"/>
        <v>379521.838735723</v>
      </c>
      <c r="L4" s="34">
        <f>天津!AU31+天津!AU46+天津!AU62+天津!AU78+天津!AU93+天津!AF109+天津!AX125+天津!AX141+天津!BA141</f>
        <v>843576.914950364</v>
      </c>
      <c r="M4" s="34">
        <f>河北!AU31+河北!AU46+河北!AU62+河北!AU78+河北!AU93+河北!AF109+河北!AX125+河北!AX141+河北!BA141</f>
        <v>9037480.28992857</v>
      </c>
      <c r="N4" s="34">
        <f>山西!AU31+山西!AU46+山西!AU62+山西!AU78+山西!AU93+山西!AF109+山西!AX125+山西!AX141+山西!BA141</f>
        <v>2214013.96026289</v>
      </c>
      <c r="O4" s="34">
        <f>内蒙!AU31+内蒙!AU46+内蒙!AU62+内蒙!AU78+内蒙!AU93+内蒙!AF109+内蒙!AX125+内蒙!AX141+内蒙!BA141+内蒙!AX156</f>
        <v>2475397.81011408</v>
      </c>
      <c r="P4" s="34">
        <f>辽宁!AU31+辽宁!AU46+辽宁!AU62+辽宁!AU78+辽宁!AU93+辽宁!AF109+辽宁!AX125+辽宁!AX141+辽宁!BA141+辽宁!AX156</f>
        <v>6065979.10054081</v>
      </c>
      <c r="Q4" s="34">
        <f>吉林!AU31+吉林!AU46+吉林!AU62+吉林!AU78+吉林!AU93+吉林!AF109+吉林!AX125+吉林!AX141+吉林!BA141+吉林!AX156</f>
        <v>3966230.85644809</v>
      </c>
      <c r="R4" s="34">
        <f>黑龙江!AU31+黑龙江!AU46+黑龙江!AU62+黑龙江!AU78+黑龙江!AU93+黑龙江!AF109+黑龙江!AX125+黑龙江!AX141+黑龙江!BA141+黑龙江!AX156</f>
        <v>5401819.81471377</v>
      </c>
      <c r="S4" s="34">
        <f>上海!AU31+上海!AU46+上海!AU62+上海!AU78+上海!AU93+上海!AF109+上海!AX125+上海!AX141+上海!BA141+上海!AX156</f>
        <v>439736.926598481</v>
      </c>
      <c r="T4" s="34">
        <f>江苏!AU31+江苏!AU46+江苏!AU62+江苏!AU78+江苏!AU93+江苏!AF109+江苏!AX125+江苏!AX141+江苏!BA141+江苏!AX156</f>
        <v>6863226.99828329</v>
      </c>
      <c r="U4" s="34">
        <f>浙江!AU31+浙江!AU46+浙江!AU62+浙江!AU78+浙江!AU93+浙江!AF109+浙江!AX125+浙江!AX141+浙江!BA141+浙江!AX156</f>
        <v>2334629.93456361</v>
      </c>
      <c r="V4" s="34">
        <f>安徽!AU31+安徽!AU46+安徽!AU62+安徽!AU78+安徽!AU93+安徽!AF109+安徽!AX125+安徽!AX141+安徽!BA141+安徽!AX156</f>
        <v>6816052.40933959</v>
      </c>
      <c r="W4" s="34">
        <f>福建!AU31+福建!AU46+福建!AU62+福建!AU78+福建!AU93+福建!AF109+福建!AX125+福建!AX141+福建!BA141+福建!AX156</f>
        <v>3715663.23890722</v>
      </c>
      <c r="X4" s="34">
        <f>江西!AU31+江西!AU46+江西!AU62+江西!AU78+江西!AU93+江西!AF109+江西!AX125+江西!AX141+江西!BA141+江西!AX156</f>
        <v>7747049.54415298</v>
      </c>
      <c r="Y4" s="34">
        <f>山东!AU31+山东!AU46+山东!AU62+山东!AU78+山东!AU93+山东!AF109+山东!AX125+山东!AX141+山东!BA141+山东!AX156</f>
        <v>11700282.5155663</v>
      </c>
      <c r="Z4" s="34">
        <f>河南!AU31+河南!AU46+河南!AU62+河南!AU78+河南!AU93+河南!AF109+河南!AX125+河南!AX141+河南!BA141+河南!AX156</f>
        <v>15520482.692304</v>
      </c>
      <c r="AA4" s="34">
        <f>湖北!AU31+湖北!AU46+湖北!AU62+湖北!AU78+湖北!AU93+湖北!AF109+湖北!AX125+湖北!AX141+湖北!BA141+湖北!AX156</f>
        <v>9967399.26801748</v>
      </c>
      <c r="AB4" s="34">
        <f>湖南!AU31+湖南!AU46+湖南!AU62+湖南!AU78+湖南!AU93+湖南!AF109+湖南!AX125+湖南!AX141+湖南!BA141+湖南!AX156</f>
        <v>14325704.4982228</v>
      </c>
      <c r="AC4" s="34">
        <f>广东!AU31+广东!AU46+广东!AU62+广东!AU78+广东!AU93+广东!AF109+广东!AX125+广东!AX141+广东!BA141+广东!AX156</f>
        <v>12361218.5561448</v>
      </c>
      <c r="AD4" s="34">
        <f>广西!AU31+广西!AU46+广西!AU62+广西!AU78+广西!AU93+广西!AF109+广西!AX125+广西!AX141+广西!BA141+广西!AX156</f>
        <v>9998086.32432067</v>
      </c>
      <c r="AE4" s="34">
        <f>海南!AU31+海南!AU46+海南!AU62+海南!AU78+海南!AU93+海南!AF109+海南!AX125+海南!AX141+海南!BA141+海南!AX156</f>
        <v>2282104.65074825</v>
      </c>
      <c r="AF4" s="34">
        <f>重庆!AU31+重庆!AU46+重庆!AU62+重庆!AU78+重庆!AU93+重庆!AF109+重庆!AX125+重庆!AX141+重庆!BA141+重庆!AX156</f>
        <v>5890080.65882222</v>
      </c>
      <c r="AG4" s="34">
        <f>四川!AU31+四川!AU46+四川!AU62+四川!AU78+四川!AU93+四川!AF109+四川!AX125+四川!AX141+四川!BA141+四川!AX156</f>
        <v>15714933.8061724</v>
      </c>
      <c r="AH4" s="34">
        <f>贵州!AU31+贵州!AU46+贵州!AU62+贵州!AU78+贵州!AU93+贵州!AF109+贵州!AX125+贵州!AX141+贵州!BA141+贵州!AX156</f>
        <v>5669419.04104422</v>
      </c>
      <c r="AI4" s="34">
        <f>云南!AU31+云南!AU46+云南!AU62+云南!AU78+云南!AU93+云南!AF109+云南!AX125+云南!AX141+云南!BA141+云南!AX156</f>
        <v>12000915.2741515</v>
      </c>
      <c r="AJ4" s="34">
        <f>西藏!AU31+西藏!AU46+西藏!AU62+西藏!AU78+西藏!AU93+西藏!AF109+西藏!AX125+西藏!AX141+西藏!BA141+西藏!AX156</f>
        <v>235948.540379111</v>
      </c>
      <c r="AK4" s="34">
        <f>陕西!AU31+陕西!AU46+陕西!AU62+陕西!AU78+陕西!AU93+陕西!AF109+陕西!AX125+陕西!AX141+陕西!BA141+陕西!AX156</f>
        <v>3235062.02420799</v>
      </c>
      <c r="AL4" s="34">
        <f>甘肃!AU31+甘肃!AU46+甘肃!AU62+甘肃!AU78+甘肃!AU93+甘肃!AF109+甘肃!AX125+甘肃!AX141+甘肃!BA141+甘肃!AX156</f>
        <v>2186687.29129779</v>
      </c>
      <c r="AM4" s="34">
        <f>青海!AU31+青海!AU46+青海!AU62+青海!AU78+青海!AU93+青海!AF109+青海!AX125+青海!AX141+青海!BA141+青海!AX156</f>
        <v>505902.507860217</v>
      </c>
      <c r="AN4" s="36">
        <f>宁夏!AU31+宁夏!AU46+宁夏!AU62+宁夏!AU78+宁夏!AU93+宁夏!AF109+宁夏!AX125+宁夏!AX141+宁夏!BA141+宁夏!AX156</f>
        <v>403077.178770883</v>
      </c>
      <c r="AO4" s="34">
        <f>新疆!AU31+新疆!AU46+新疆!AU62+新疆!AU78+新疆!AU93+新疆!AF109+新疆!AX125+新疆!AX141+新疆!BA141+新疆!AX156</f>
        <v>1971977.56410544</v>
      </c>
      <c r="AP4" s="34">
        <f t="shared" si="0"/>
        <v>182269662.029676</v>
      </c>
      <c r="AQ4" s="38">
        <f t="shared" si="1"/>
        <v>182.269662029676</v>
      </c>
      <c r="AR4" s="39">
        <f t="shared" si="4"/>
        <v>-15.4148477554177</v>
      </c>
      <c r="AS4" s="39">
        <f t="shared" si="5"/>
        <v>925.833333333333</v>
      </c>
      <c r="AT4" s="39">
        <f t="shared" si="2"/>
        <v>1108.10299536301</v>
      </c>
      <c r="AU4"/>
      <c r="AV4" s="26">
        <f>-AR4</f>
        <v>15.4148477554177</v>
      </c>
    </row>
    <row r="5" spans="1:48">
      <c r="A5" s="4"/>
      <c r="B5" s="5" t="s">
        <v>43</v>
      </c>
      <c r="C5" s="3"/>
      <c r="D5" s="3">
        <v>0.0999999999999979</v>
      </c>
      <c r="E5" s="3">
        <v>0.1</v>
      </c>
      <c r="F5" s="3">
        <v>1655.64</v>
      </c>
      <c r="G5"/>
      <c r="H5"/>
      <c r="I5"/>
      <c r="J5" s="34">
        <v>4</v>
      </c>
      <c r="K5" s="34">
        <f t="shared" si="3"/>
        <v>389482.384320071</v>
      </c>
      <c r="L5" s="34">
        <f>天津!AU32+天津!AU47+天津!AU63+天津!AU79+天津!AU94+天津!AF110+天津!AX126+天津!AX142+天津!BA142</f>
        <v>877780.298173043</v>
      </c>
      <c r="M5" s="34">
        <f>河北!AU32+河北!AU47+河北!AU63+河北!AU79+河北!AU94+河北!AF110+河北!AX126+河北!AX142+河北!BA142</f>
        <v>9408207.1315386</v>
      </c>
      <c r="N5" s="34">
        <f>山西!AU32+山西!AU47+山西!AU63+山西!AU79+山西!AU94+山西!AF110+山西!AX126+山西!AX142+山西!BA142</f>
        <v>2266272.12475687</v>
      </c>
      <c r="O5" s="34">
        <f>内蒙!AU32+内蒙!AU47+内蒙!AU63+内蒙!AU79+内蒙!AU94+内蒙!AF110+内蒙!AX126+内蒙!AX142+内蒙!BA142+内蒙!AX157</f>
        <v>2511905.17621994</v>
      </c>
      <c r="P5" s="34">
        <f>辽宁!AU32+辽宁!AU47+辽宁!AU63+辽宁!AU79+辽宁!AU94+辽宁!AF110+辽宁!AX126+辽宁!AX142+辽宁!BA142+辽宁!AX157</f>
        <v>6189387.40266288</v>
      </c>
      <c r="Q5" s="34">
        <f>吉林!AU32+吉林!AU47+吉林!AU63+吉林!AU79+吉林!AU94+吉林!AF110+吉林!AX126+吉林!AX142+吉林!BA142+吉林!AX157</f>
        <v>4023426.33451759</v>
      </c>
      <c r="R5" s="34">
        <f>黑龙江!AU32+黑龙江!AU47+黑龙江!AU63+黑龙江!AU79+黑龙江!AU94+黑龙江!AF110+黑龙江!AX126+黑龙江!AX142+黑龙江!BA142+黑龙江!AX157</f>
        <v>5452282.86551808</v>
      </c>
      <c r="S5" s="34">
        <f>上海!AU32+上海!AU47+上海!AU63+上海!AU79+上海!AU94+上海!AF110+上海!AX126+上海!AX142+上海!BA142+上海!AX157</f>
        <v>547833.998035636</v>
      </c>
      <c r="T5" s="34">
        <f>江苏!AU32+江苏!AU47+江苏!AU63+江苏!AU79+江苏!AU94+江苏!AF110+江苏!AX126+江苏!AX142+江苏!BA142+江苏!AX157</f>
        <v>8596398.70017379</v>
      </c>
      <c r="U5" s="34">
        <f>浙江!AU32+浙江!AU47+浙江!AU63+浙江!AU79+浙江!AU94+浙江!AF110+浙江!AX126+浙江!AX142+浙江!BA142+浙江!AX157</f>
        <v>2919243.25383768</v>
      </c>
      <c r="V5" s="34">
        <f>安徽!AU32+安徽!AU47+安徽!AU63+安徽!AU79+安徽!AU94+安徽!AF110+安徽!AX126+安徽!AX142+安徽!BA142+安徽!AX157</f>
        <v>8599469.89345123</v>
      </c>
      <c r="W5" s="34">
        <f>福建!AU32+福建!AU47+福建!AU63+福建!AU79+福建!AU94+福建!AF110+福建!AX126+福建!AX142+福建!BA142+福建!AX157</f>
        <v>4612318.7484394</v>
      </c>
      <c r="X5" s="34">
        <f>江西!AU32+江西!AU47+江西!AU63+江西!AU79+江西!AU94+江西!AF110+江西!AX126+江西!AX142+江西!BA142+江西!AX157</f>
        <v>9784485.17954522</v>
      </c>
      <c r="Y5" s="34">
        <f>山东!AU32+山东!AU47+山东!AU63+山东!AU79+山东!AU94+山东!AF110+山东!AX126+山东!AX142+山东!BA142+山东!AX157</f>
        <v>14935750.711451</v>
      </c>
      <c r="Z5" s="34">
        <f>河南!AU32+河南!AU47+河南!AU63+河南!AU79+河南!AU94+河南!AF110+河南!AX126+河南!AX142+河南!BA142+河南!AX157</f>
        <v>20046554.5504553</v>
      </c>
      <c r="AA5" s="34">
        <f>湖北!AU32+湖北!AU47+湖北!AU63+湖北!AU79+湖北!AU94+湖北!AF110+湖北!AX126+湖北!AX142+湖北!BA142+湖北!AX157</f>
        <v>12771117.6556666</v>
      </c>
      <c r="AB5" s="34">
        <f>湖南!AU32+湖南!AU47+湖南!AU63+湖南!AU79+湖南!AU94+湖南!AF110+湖南!AX126+湖南!AX142+湖南!BA142+湖南!AX157</f>
        <v>18443550.6971039</v>
      </c>
      <c r="AC5" s="34">
        <f>广东!AU32+广东!AU47+广东!AU63+广东!AU79+广东!AU94+广东!AF110+广东!AX126+广东!AX142+广东!BA142+广东!AX157</f>
        <v>13028327.5949712</v>
      </c>
      <c r="AD5" s="34">
        <f>广西!AU32+广西!AU47+广西!AU63+广西!AU79+广西!AU94+广西!AF110+广西!AX126+广西!AX142+广西!BA142+广西!AX157</f>
        <v>12791311.705848</v>
      </c>
      <c r="AE5" s="34">
        <f>海南!AU32+海南!AU47+海南!AU63+海南!AU79+海南!AU94+海南!AF110+海南!AX126+海南!AX142+海南!BA142+海南!AX157</f>
        <v>2353882.31385333</v>
      </c>
      <c r="AF5" s="34">
        <f>重庆!AU32+重庆!AU47+重庆!AU63+重庆!AU79+重庆!AU94+重庆!AF110+重庆!AX126+重庆!AX142+重庆!BA142+重庆!AX157</f>
        <v>6078577.92679648</v>
      </c>
      <c r="AG5" s="34">
        <f>四川!AU32+四川!AU47+四川!AU63+四川!AU79+四川!AU94+四川!AF110+四川!AX126+四川!AX142+四川!BA142+四川!AX157</f>
        <v>15926757.2877529</v>
      </c>
      <c r="AH5" s="34">
        <f>贵州!AU32+贵州!AU47+贵州!AU63+贵州!AU79+贵州!AU94+贵州!AF110+贵州!AX126+贵州!AX142+贵州!BA142+贵州!AX157</f>
        <v>5886889.15455627</v>
      </c>
      <c r="AI5" s="34">
        <f>云南!AU32+云南!AU47+云南!AU63+云南!AU79+云南!AU94+云南!AF110+云南!AX126+云南!AX142+云南!BA142+云南!AX157</f>
        <v>14946844.9578152</v>
      </c>
      <c r="AJ5" s="34">
        <f>西藏!AU32+西藏!AU47+西藏!AU63+西藏!AU79+西藏!AU94+西藏!AF110+西藏!AX126+西藏!AX142+西藏!BA142+西藏!AX157</f>
        <v>236855.9799367</v>
      </c>
      <c r="AK5" s="34">
        <f>陕西!AU32+陕西!AU47+陕西!AU63+陕西!AU79+陕西!AU94+陕西!AF110+陕西!AX126+陕西!AX142+陕西!BA142+陕西!AX157</f>
        <v>3325224.30256266</v>
      </c>
      <c r="AL5" s="34">
        <f>甘肃!AU32+甘肃!AU47+甘肃!AU63+甘肃!AU79+甘肃!AU94+甘肃!AF110+甘肃!AX126+甘肃!AX142+甘肃!BA142+甘肃!AX157</f>
        <v>2224893.51495948</v>
      </c>
      <c r="AM5" s="34">
        <f>青海!AU32+青海!AU47+青海!AU63+青海!AU79+青海!AU94+青海!AF110+青海!AX126+青海!AX142+青海!BA142+青海!AX157</f>
        <v>507801.966135127</v>
      </c>
      <c r="AN5" s="36">
        <f>宁夏!AU32+宁夏!AU47+宁夏!AU63+宁夏!AU79+宁夏!AU94+宁夏!AF110+宁夏!AX126+宁夏!AX142+宁夏!BA142+宁夏!AX157</f>
        <v>415173.406367488</v>
      </c>
      <c r="AO5" s="34">
        <f>新疆!AU32+新疆!AU47+新疆!AU63+新疆!AU79+新疆!AU94+新疆!AF110+新疆!AX126+新疆!AX142+新疆!BA142+新疆!AX157</f>
        <v>2020085.62181771</v>
      </c>
      <c r="AP5" s="34">
        <f t="shared" si="0"/>
        <v>212118092.839239</v>
      </c>
      <c r="AQ5" s="38">
        <f t="shared" si="1"/>
        <v>212.118092839239</v>
      </c>
      <c r="AR5" s="39">
        <f t="shared" si="4"/>
        <v>-1.56320598369063</v>
      </c>
      <c r="AS5" s="39">
        <f t="shared" si="5"/>
        <v>925.833333333333</v>
      </c>
      <c r="AT5" s="39">
        <f t="shared" si="2"/>
        <v>1137.95142617257</v>
      </c>
      <c r="AU5"/>
      <c r="AV5" s="26">
        <f>-AR5</f>
        <v>1.56320598369063</v>
      </c>
    </row>
    <row r="6" spans="1:48">
      <c r="A6" s="4" t="s">
        <v>44</v>
      </c>
      <c r="B6" s="5" t="s">
        <v>40</v>
      </c>
      <c r="C6" s="3">
        <v>70.8</v>
      </c>
      <c r="D6" s="3">
        <v>59.5</v>
      </c>
      <c r="E6" s="3"/>
      <c r="F6" s="3"/>
      <c r="G6"/>
      <c r="H6"/>
      <c r="I6"/>
      <c r="J6" s="34">
        <v>5</v>
      </c>
      <c r="K6" s="34">
        <f t="shared" si="3"/>
        <v>466708.226263584</v>
      </c>
      <c r="L6" s="34">
        <f>天津!AU33+天津!AU48+天津!AU64+天津!AU80+天津!AU95+天津!AF111+天津!AX127+天津!AX143+天津!BA143</f>
        <v>1040622.93861607</v>
      </c>
      <c r="M6" s="34">
        <f>河北!AU33+河北!AU48+河北!AU64+河北!AU80+河北!AU95+河北!AF111+河北!AX127+河北!AX143+河北!BA143</f>
        <v>11195602.0460631</v>
      </c>
      <c r="N6" s="34">
        <f>山西!AU33+山西!AU48+山西!AU64+山西!AU80+山西!AU95+山西!AF111+山西!AX127+山西!AX143+山西!BA143</f>
        <v>2724911.23815923</v>
      </c>
      <c r="O6" s="34">
        <f>内蒙!AU33+内蒙!AU48+内蒙!AU64+内蒙!AU80+内蒙!AU95+内蒙!AF111+内蒙!AX127+内蒙!AX143+内蒙!BA143+内蒙!AX158</f>
        <v>3127628.6177001</v>
      </c>
      <c r="P6" s="34">
        <f>辽宁!AU33+辽宁!AU48+辽宁!AU64+辽宁!AU80+辽宁!AU95+辽宁!AF111+辽宁!AX127+辽宁!AX143+辽宁!BA143+辽宁!AX158</f>
        <v>7458714.92767764</v>
      </c>
      <c r="Q6" s="34">
        <f>吉林!AU33+吉林!AU48+吉林!AU64+吉林!AU80+吉林!AU95+吉林!AF111+吉林!AX127+吉林!AX143+吉林!BA143+吉林!AX158</f>
        <v>4876634.72504603</v>
      </c>
      <c r="R6" s="34">
        <f>黑龙江!AU33+黑龙江!AU48+黑龙江!AU64+黑龙江!AU80+黑龙江!AU95+黑龙江!AF111+黑龙江!AX127+黑龙江!AX143+黑龙江!BA143+黑龙江!AX158</f>
        <v>5445709.77867121</v>
      </c>
      <c r="S6" s="34">
        <f>上海!AU33+上海!AU48+上海!AU64+上海!AU80+上海!AU95+上海!AF111+上海!AX127+上海!AX143+上海!BA143+上海!AX158</f>
        <v>536752.619770948</v>
      </c>
      <c r="T6" s="34">
        <f>江苏!AU33+江苏!AU48+江苏!AU64+江苏!AU80+江苏!AU95+江苏!AF111+江苏!AX127+江苏!AX143+江苏!BA143+江苏!AX158</f>
        <v>8409942.87867539</v>
      </c>
      <c r="U6" s="34">
        <f>浙江!AU33+浙江!AU48+浙江!AU64+浙江!AU80+浙江!AU95+浙江!AF111+浙江!AX127+浙江!AX143+浙江!BA143+浙江!AX158</f>
        <v>2856812.74393485</v>
      </c>
      <c r="V6" s="34">
        <f>安徽!AU33+安徽!AU48+安徽!AU64+安徽!AU80+安徽!AU95+安徽!AF111+安徽!AX127+安徽!AX143+安徽!BA143+安徽!AX158</f>
        <v>8396861.37900455</v>
      </c>
      <c r="W6" s="34">
        <f>福建!AU33+福建!AU48+福建!AU64+福建!AU80+福建!AU95+福建!AF111+福建!AX127+福建!AX143+福建!BA143+福建!AX158</f>
        <v>4477695.42155661</v>
      </c>
      <c r="X6" s="34">
        <f>江西!AU33+江西!AU48+江西!AU64+江西!AU80+江西!AU95+江西!AF111+江西!AX127+江西!AX143+江西!BA143+江西!AX158</f>
        <v>9533144.5608082</v>
      </c>
      <c r="Y6" s="34">
        <f>山东!AU33+山东!AU48+山东!AU64+山东!AU80+山东!AU95+山东!AF111+山东!AX127+山东!AX143+山东!BA143+山东!AX158</f>
        <v>14439213.2829612</v>
      </c>
      <c r="Z6" s="34">
        <f>河南!AU33+河南!AU48+河南!AU64+河南!AU80+河南!AU95+河南!AF111+河南!AX127+河南!AX143+河南!BA143+河南!AX158</f>
        <v>19241059.7723159</v>
      </c>
      <c r="AA6" s="34">
        <f>湖北!AU33+湖北!AU48+湖北!AU64+湖北!AU80+湖北!AU95+湖北!AF111+湖北!AX127+湖北!AX143+湖北!BA143+湖北!AX158</f>
        <v>12347059.9124213</v>
      </c>
      <c r="AB6" s="34">
        <f>湖南!AU33+湖南!AU48+湖南!AU64+湖南!AU80+湖南!AU95+湖南!AF111+湖南!AX127+湖南!AX143+湖南!BA143+湖南!AX158</f>
        <v>17779899.3384328</v>
      </c>
      <c r="AC6" s="34">
        <f>广东!AU33+广东!AU48+广东!AU64+广东!AU80+广东!AU95+广东!AF111+广东!AX127+广东!AX143+广东!BA143+广东!AX158</f>
        <v>12849991.4460512</v>
      </c>
      <c r="AD6" s="34">
        <f>广西!AU33+广西!AU48+广西!AU64+广西!AU80+广西!AU95+广西!AF111+广西!AX127+广西!AX143+广西!BA143+广西!AX158</f>
        <v>12188009.0653483</v>
      </c>
      <c r="AE6" s="34">
        <f>海南!AU33+海南!AU48+海南!AU64+海南!AU80+海南!AU95+海南!AF111+海南!AX127+海南!AX143+海南!BA143+海南!AX158</f>
        <v>2206439.11602591</v>
      </c>
      <c r="AF6" s="34">
        <f>重庆!AU33+重庆!AU48+重庆!AU64+重庆!AU80+重庆!AU95+重庆!AF111+重庆!AX127+重庆!AX143+重庆!BA143+重庆!AX158</f>
        <v>6327585.15941914</v>
      </c>
      <c r="AG6" s="34">
        <f>四川!AU33+四川!AU48+四川!AU64+四川!AU80+四川!AU95+四川!AF111+四川!AX127+四川!AX143+四川!BA143+四川!AX158</f>
        <v>15782270.1695108</v>
      </c>
      <c r="AH6" s="34">
        <f>贵州!AU33+贵州!AU48+贵州!AU64+贵州!AU80+贵州!AU95+贵州!AF111+贵州!AX127+贵州!AX143+贵州!BA143+贵州!AX158</f>
        <v>5753141.05918885</v>
      </c>
      <c r="AI6" s="34">
        <f>云南!AU33+云南!AU48+云南!AU64+云南!AU80+云南!AU95+云南!AF111+云南!AX127+云南!AX143+云南!BA143+云南!AX158</f>
        <v>14318267.061873</v>
      </c>
      <c r="AJ6" s="34">
        <f>西藏!AU33+西藏!AU48+西藏!AU64+西藏!AU80+西藏!AU95+西藏!AF111+西藏!AX127+西藏!AX143+西藏!BA143+西藏!AX158</f>
        <v>236520.35552428</v>
      </c>
      <c r="AK6" s="34">
        <f>陕西!AU33+陕西!AU48+陕西!AU64+陕西!AU80+陕西!AU95+陕西!AF111+陕西!AX127+陕西!AX143+陕西!BA143+陕西!AX158</f>
        <v>3991537.12324036</v>
      </c>
      <c r="AL6" s="34">
        <f>甘肃!AU33+甘肃!AU48+甘肃!AU64+甘肃!AU80+甘肃!AU95+甘肃!AF111+甘肃!AX127+甘肃!AX143+甘肃!BA143+甘肃!AX158</f>
        <v>2643548.7918413</v>
      </c>
      <c r="AM6" s="34">
        <f>青海!AU33+青海!AU48+青海!AU64+青海!AU80+青海!AU95+青海!AF111+青海!AX127+青海!AX143+青海!BA143+青海!AX158</f>
        <v>507290.374327199</v>
      </c>
      <c r="AN6" s="36">
        <f>宁夏!AU33+宁夏!AU48+宁夏!AU64+宁夏!AU80+宁夏!AU95+宁夏!AF111+宁夏!AX127+宁夏!AX143+宁夏!BA143+宁夏!AX158</f>
        <v>525831.588274424</v>
      </c>
      <c r="AO6" s="34">
        <f>新疆!AU33+新疆!AU48+新疆!AU64+新疆!AU80+新疆!AU95+新疆!AF111+新疆!AX127+新疆!AX143+新疆!BA143+新疆!AX158</f>
        <v>2612788.03983862</v>
      </c>
      <c r="AP6" s="34">
        <f t="shared" si="0"/>
        <v>214298193.758542</v>
      </c>
      <c r="AQ6" s="38">
        <f t="shared" si="1"/>
        <v>214.298193758542</v>
      </c>
      <c r="AR6" s="39">
        <f t="shared" si="4"/>
        <v>-0.55149527926323</v>
      </c>
      <c r="AS6" s="39">
        <f t="shared" si="5"/>
        <v>925.833333333333</v>
      </c>
      <c r="AT6" s="39">
        <f t="shared" si="2"/>
        <v>1140.13152709188</v>
      </c>
      <c r="AU6"/>
      <c r="AV6" s="26">
        <f>-AR6</f>
        <v>0.55149527926323</v>
      </c>
    </row>
    <row r="7" spans="1:48">
      <c r="A7" s="4"/>
      <c r="B7" s="5" t="s">
        <v>45</v>
      </c>
      <c r="C7" s="3"/>
      <c r="D7" s="3">
        <v>15.8</v>
      </c>
      <c r="E7" s="3">
        <v>11.57</v>
      </c>
      <c r="F7" s="3">
        <v>93.9145</v>
      </c>
      <c r="G7"/>
      <c r="H7"/>
      <c r="I7"/>
      <c r="J7" s="34">
        <v>6</v>
      </c>
      <c r="K7" s="34">
        <f t="shared" si="3"/>
        <v>492160.755950573</v>
      </c>
      <c r="L7" s="34">
        <f>天津!AU34+天津!AU49+天津!AU65+天津!AU81+天津!AU96+天津!AF112+天津!AX128+天津!AX144+天津!BA144</f>
        <v>1128034.35867646</v>
      </c>
      <c r="M7" s="34">
        <f>河北!AU34+河北!AU49+河北!AU65+河北!AU81+河北!AU96+河北!AF112+河北!AX128+河北!AX144+河北!BA144</f>
        <v>12079674.1913997</v>
      </c>
      <c r="N7" s="34">
        <f>山西!AU34+山西!AU49+山西!AU65+山西!AU81+山西!AU96+山西!AF112+山西!AX128+山西!AX144+山西!BA144</f>
        <v>2828757.79184842</v>
      </c>
      <c r="O7" s="34">
        <f>内蒙!AU34+内蒙!AU49+内蒙!AU65+内蒙!AU81+内蒙!AU96+内蒙!AF112+内蒙!AX128+内蒙!AX144+内蒙!BA144+内蒙!AX159</f>
        <v>3234105.5747362</v>
      </c>
      <c r="P7" s="34">
        <f>辽宁!AU34+辽宁!AU49+辽宁!AU65+辽宁!AU81+辽宁!AU96+辽宁!AF112+辽宁!AX128+辽宁!AX144+辽宁!BA144+辽宁!AX159</f>
        <v>7846174.82380748</v>
      </c>
      <c r="Q7" s="34">
        <f>吉林!AU34+吉林!AU49+吉林!AU65+吉林!AU81+吉林!AU96+吉林!AF112+吉林!AX128+吉林!AX144+吉林!BA144+吉林!AX159</f>
        <v>5070523.67896357</v>
      </c>
      <c r="R7" s="34">
        <f>黑龙江!AU34+黑龙江!AU49+黑龙江!AU65+黑龙江!AU81+黑龙江!AU96+黑龙江!AF112+黑龙江!AX128+黑龙江!AX144+黑龙江!BA144+黑龙江!AX159</f>
        <v>6823690.32406032</v>
      </c>
      <c r="S7" s="34">
        <f>上海!AU34+上海!AU49+上海!AU65+上海!AU81+上海!AU96+上海!AF112+上海!AX128+上海!AX144+上海!BA144+上海!AX159</f>
        <v>564517.656400507</v>
      </c>
      <c r="T7" s="34">
        <f>江苏!AU34+江苏!AU49+江苏!AU65+江苏!AU81+江苏!AU96+江苏!AF112+江苏!AX128+江苏!AX144+江苏!BA144+江苏!AX159</f>
        <v>8924333.54489611</v>
      </c>
      <c r="U7" s="34">
        <f>浙江!AU34+浙江!AU49+浙江!AU65+浙江!AU81+浙江!AU96+浙江!AF112+浙江!AX128+浙江!AX144+浙江!BA144+浙江!AX159</f>
        <v>3149451.03901626</v>
      </c>
      <c r="V7" s="34">
        <f>安徽!AU34+安徽!AU49+安徽!AU65+安徽!AU81+安徽!AU96+安徽!AF112+安徽!AX128+安徽!AX144+安徽!BA144+安徽!AX159</f>
        <v>9347589.18610579</v>
      </c>
      <c r="W7" s="34">
        <f>福建!AU34+福建!AU49+福建!AU65+福建!AU81+福建!AU96+福建!AF112+福建!AX128+福建!AX144+福建!BA144+福建!AX159</f>
        <v>4920530.44540878</v>
      </c>
      <c r="X7" s="34">
        <f>江西!AU34+江西!AU49+江西!AU65+江西!AU81+江西!AU96+江西!AF112+江西!AX128+江西!AX144+江西!BA144+江西!AX159</f>
        <v>10567513.4637494</v>
      </c>
      <c r="Y7" s="34">
        <f>山东!AU34+山东!AU49+山东!AU65+山东!AU81+山东!AU96+山东!AF112+山东!AX128+山东!AX144+山东!BA144+山东!AX159</f>
        <v>16736337.314585</v>
      </c>
      <c r="Z7" s="34">
        <f>河南!AU34+河南!AU49+河南!AU65+河南!AU81+河南!AU96+河南!AF112+河南!AX128+河南!AX144+河南!BA144+河南!AX159</f>
        <v>22173023.8751389</v>
      </c>
      <c r="AA7" s="34">
        <f>湖北!AU34+湖北!AU49+湖北!AU65+湖北!AU81+湖北!AU96+湖北!AF112+湖北!AX128+湖北!AX144+湖北!BA144+湖北!AX159</f>
        <v>13850611.400959</v>
      </c>
      <c r="AB7" s="34">
        <f>湖南!AU34+湖南!AU49+湖南!AU65+湖南!AU81+湖南!AU96+湖南!AF112+湖南!AX128+湖南!AX144+湖南!BA144+湖南!AX159</f>
        <v>19935659.4778712</v>
      </c>
      <c r="AC7" s="34">
        <f>广东!AU34+广东!AU49+广东!AU65+广东!AU81+广东!AU96+广东!AF112+广东!AX128+广东!AX144+广东!BA144+广东!AX159</f>
        <v>13774885.8776757</v>
      </c>
      <c r="AD7" s="34">
        <f>广西!AU34+广西!AU49+广西!AU65+广西!AU81+广西!AU96+广西!AF112+广西!AX128+广西!AX144+广西!BA144+广西!AX159</f>
        <v>13641090.1901457</v>
      </c>
      <c r="AE7" s="34">
        <f>海南!AU34+海南!AU49+海南!AU65+海南!AU81+海南!AU96+海南!AF112+海南!AX128+海南!AX144+海南!BA144+海南!AX159</f>
        <v>2415533.2781295</v>
      </c>
      <c r="AF7" s="34">
        <f>重庆!AU34+重庆!AU49+重庆!AU65+重庆!AU81+重庆!AU96+重庆!AF112+重庆!AX128+重庆!AX144+重庆!BA144+重庆!AX159</f>
        <v>6506939.86687173</v>
      </c>
      <c r="AG7" s="34">
        <f>四川!AU34+四川!AU49+四川!AU65+四川!AU81+四川!AU96+四川!AF112+四川!AX128+四川!AX144+四川!BA144+四川!AX159</f>
        <v>16327938.6116242</v>
      </c>
      <c r="AH7" s="34">
        <f>贵州!AU34+贵州!AU49+贵州!AU65+贵州!AU81+贵州!AU96+贵州!AF112+贵州!AX128+贵州!AX144+贵州!BA144+贵州!AX159</f>
        <v>5948839.92039669</v>
      </c>
      <c r="AI7" s="34">
        <f>云南!AU34+云南!AU49+云南!AU65+云南!AU81+云南!AU96+云南!AF112+云南!AX128+云南!AX144+云南!BA144+云南!AX159</f>
        <v>15341650.4468943</v>
      </c>
      <c r="AJ7" s="34">
        <f>西藏!AU34+西藏!AU49+西藏!AU65+西藏!AU81+西藏!AU96+西藏!AF112+西藏!AX128+西藏!AX144+西藏!BA144+西藏!AX159</f>
        <v>239696.225433442</v>
      </c>
      <c r="AK7" s="34">
        <f>陕西!AU34+陕西!AU49+陕西!AU65+陕西!AU81+陕西!AU96+陕西!AF112+陕西!AX128+陕西!AX144+陕西!BA144+陕西!AX159</f>
        <v>4108832.19149609</v>
      </c>
      <c r="AL7" s="34">
        <f>甘肃!AU34+甘肃!AU49+甘肃!AU65+甘肃!AU81+甘肃!AU96+甘肃!AF112+甘肃!AX128+甘肃!AX144+甘肃!BA144+甘肃!AX159</f>
        <v>2821004.53128403</v>
      </c>
      <c r="AM7" s="34">
        <f>青海!AU34+青海!AU49+青海!AU65+青海!AU81+青海!AU96+青海!AF112+青海!AX128+青海!AX144+青海!BA144+青海!AX159</f>
        <v>513496.502456304</v>
      </c>
      <c r="AN7" s="36">
        <f>宁夏!AU34+宁夏!AU49+宁夏!AU65+宁夏!AU81+宁夏!AU96+宁夏!AF112+宁夏!AX128+宁夏!AX144+宁夏!BA144+宁夏!AX159</f>
        <v>540762.131282295</v>
      </c>
      <c r="AO7" s="34">
        <f>新疆!AU34+新疆!AU49+新疆!AU65+新疆!AU81+新疆!AU96+新疆!AF112+新疆!AX128+新疆!AX144+新疆!BA144+新疆!AX159</f>
        <v>2677034.22380181</v>
      </c>
      <c r="AP7" s="34">
        <f t="shared" si="0"/>
        <v>234530392.901065</v>
      </c>
      <c r="AQ7" s="38">
        <f t="shared" si="1"/>
        <v>234.530392901065</v>
      </c>
      <c r="AR7" s="39">
        <f t="shared" si="4"/>
        <v>8.8375803664381</v>
      </c>
      <c r="AS7" s="39">
        <f t="shared" si="5"/>
        <v>925.833333333333</v>
      </c>
      <c r="AT7" s="39">
        <f t="shared" si="2"/>
        <v>1160.3637262344</v>
      </c>
      <c r="AU7"/>
      <c r="AV7" s="26">
        <f>AR7</f>
        <v>8.8375803664381</v>
      </c>
    </row>
    <row r="8" spans="1:48">
      <c r="A8" s="4"/>
      <c r="B8" s="5" t="s">
        <v>46</v>
      </c>
      <c r="C8" s="3"/>
      <c r="D8" s="3">
        <v>43.7</v>
      </c>
      <c r="E8" s="3">
        <v>37.57</v>
      </c>
      <c r="F8" s="3">
        <v>91.104</v>
      </c>
      <c r="G8"/>
      <c r="H8"/>
      <c r="I8"/>
      <c r="J8" s="34">
        <v>7</v>
      </c>
      <c r="K8" s="34">
        <f t="shared" si="3"/>
        <v>529722.692255802</v>
      </c>
      <c r="L8" s="34">
        <f>天津!AU35+天津!AU50+天津!AU66+天津!AU82+天津!AU97+天津!AF113+天津!AX129+天津!AX145+天津!BA145</f>
        <v>1261566.71619402</v>
      </c>
      <c r="M8" s="34">
        <f>河北!AU35+河北!AU50+河北!AU66+河北!AU82+河北!AU97+河北!AF113+河北!AX129+河北!AX145+河北!BA145</f>
        <v>13444291.2544699</v>
      </c>
      <c r="N8" s="34">
        <f>山西!AU35+山西!AU50+山西!AU66+山西!AU82+山西!AU97+山西!AF113+山西!AX129+山西!AX145+山西!BA145</f>
        <v>3042089.83358232</v>
      </c>
      <c r="O8" s="34">
        <f>内蒙!AU35+内蒙!AU50+内蒙!AU66+内蒙!AU82+内蒙!AU97+内蒙!AF113+内蒙!AX129+内蒙!AX145+内蒙!BA145+内蒙!AX160</f>
        <v>3498218.97682574</v>
      </c>
      <c r="P8" s="34">
        <f>辽宁!AU35+辽宁!AU50+辽宁!AU66+辽宁!AU82+辽宁!AU97+辽宁!AF113+辽宁!AX129+辽宁!AX145+辽宁!BA145+辽宁!AX160</f>
        <v>8254869.3174762</v>
      </c>
      <c r="Q8" s="34">
        <f>吉林!AU35+吉林!AU50+吉林!AU66+吉林!AU82+吉林!AU97+吉林!AF113+吉林!AX129+吉林!AX145+吉林!BA145+吉林!AX160</f>
        <v>5316476.66068715</v>
      </c>
      <c r="R8" s="34">
        <f>黑龙江!AU35+黑龙江!AU50+黑龙江!AU66+黑龙江!AU82+黑龙江!AU97+黑龙江!AF113+黑龙江!AX129+黑龙江!AX145+黑龙江!BA145+黑龙江!AX160</f>
        <v>7152857.73316419</v>
      </c>
      <c r="S8" s="34">
        <f>上海!AU35+上海!AU50+上海!AU66+上海!AU82+上海!AU97+上海!AF113+上海!AX129+上海!AX145+上海!BA145+上海!AX160</f>
        <v>629610.442558662</v>
      </c>
      <c r="T8" s="34">
        <f>江苏!AU35+江苏!AU50+江苏!AU66+江苏!AU82+江苏!AU97+江苏!AF113+江苏!AX129+江苏!AX145+江苏!BA145+江苏!AX160</f>
        <v>10044087.4617213</v>
      </c>
      <c r="U8" s="34">
        <f>浙江!AU35+浙江!AU50+浙江!AU66+浙江!AU82+浙江!AU97+浙江!AF113+浙江!AX129+浙江!AX145+浙江!BA145+浙江!AX160</f>
        <v>3341174.80236988</v>
      </c>
      <c r="V8" s="34">
        <f>安徽!AU35+安徽!AU50+安徽!AU66+安徽!AU82+安徽!AU97+安徽!AF113+安徽!AX129+安徽!AX145+安徽!BA145+安徽!AX160</f>
        <v>10105488.4593714</v>
      </c>
      <c r="W8" s="34">
        <f>福建!AU35+福建!AU50+福建!AU66+福建!AU82+福建!AU97+福建!AF113+福建!AX129+福建!AX145+福建!BA145+福建!AX160</f>
        <v>5249038.45452356</v>
      </c>
      <c r="X8" s="34">
        <f>江西!AU35+江西!AU50+江西!AU66+江西!AU82+江西!AU97+江西!AF113+江西!AX129+江西!AX145+江西!BA145+江西!AX160</f>
        <v>11385685.4071441</v>
      </c>
      <c r="Y8" s="34">
        <f>山东!AU35+山东!AU50+山东!AU66+山东!AU82+山东!AU97+山东!AF113+山东!AX129+山东!AX145+山东!BA145+山东!AX160</f>
        <v>18995523.3609328</v>
      </c>
      <c r="Z8" s="34">
        <f>河南!AU35+河南!AU50+河南!AU66+河南!AU82+河南!AU97+河南!AF113+河南!AX129+河南!AX145+河南!BA145+河南!AX160</f>
        <v>25213718.0472754</v>
      </c>
      <c r="AA8" s="34">
        <f>湖北!AU35+湖北!AU50+湖北!AU66+湖北!AU82+湖北!AU97+湖北!AF113+湖北!AX129+湖北!AX145+湖北!BA145+湖北!AX160</f>
        <v>15377751.1166524</v>
      </c>
      <c r="AB8" s="34">
        <f>湖南!AU35+湖南!AU50+湖南!AU66+湖南!AU82+湖南!AU97+湖南!AF113+湖南!AX129+湖南!AX145+湖南!BA145+湖南!AX160</f>
        <v>22426732.6941726</v>
      </c>
      <c r="AC8" s="34">
        <f>广东!AU35+广东!AU50+广东!AU66+广东!AU82+广东!AU97+广东!AF113+广东!AX129+广东!AX145+广东!BA145+广东!AX160</f>
        <v>15214871.4651556</v>
      </c>
      <c r="AD8" s="34">
        <f>广西!AU35+广西!AU50+广西!AU66+广西!AU82+广西!AU97+广西!AF113+广西!AX129+广西!AX145+广西!BA145+广西!AX160</f>
        <v>15069852.5969966</v>
      </c>
      <c r="AE8" s="34">
        <f>海南!AU35+海南!AU50+海南!AU66+海南!AU82+海南!AU97+海南!AF113+海南!AX129+海南!AX145+海南!BA145+海南!AX160</f>
        <v>2531824.3718185</v>
      </c>
      <c r="AF8" s="34">
        <f>重庆!AU35+重庆!AU50+重庆!AU66+重庆!AU82+重庆!AU97+重庆!AF113+重庆!AX129+重庆!AX145+重庆!BA145+重庆!AX160</f>
        <v>6951465.13695607</v>
      </c>
      <c r="AG8" s="34">
        <f>四川!AU35+四川!AU50+四川!AU66+四川!AU82+四川!AU97+四川!AF113+四川!AX129+四川!AX145+四川!BA145+四川!AX160</f>
        <v>20803270.8899218</v>
      </c>
      <c r="AH8" s="34">
        <f>贵州!AU35+贵州!AU50+贵州!AU66+贵州!AU82+贵州!AU97+贵州!AF113+贵州!AX129+贵州!AX145+贵州!BA145+贵州!AX160</f>
        <v>8035863.44316508</v>
      </c>
      <c r="AI8" s="34">
        <f>云南!AU35+云南!AU50+云南!AU66+云南!AU82+云南!AU97+云南!AF113+云南!AX129+云南!AX145+云南!BA145+云南!AX160</f>
        <v>16056846.3174218</v>
      </c>
      <c r="AJ8" s="34">
        <f>西藏!AU35+西藏!AU50+西藏!AU66+西藏!AU82+西藏!AU97+西藏!AF113+西藏!AX129+西藏!AX145+西藏!BA145+西藏!AX160</f>
        <v>248219.889192298</v>
      </c>
      <c r="AK8" s="34">
        <f>陕西!AU35+陕西!AU50+陕西!AU66+陕西!AU82+陕西!AU97+陕西!AF113+陕西!AX129+陕西!AX145+陕西!BA145+陕西!AX160</f>
        <v>4381811.71035066</v>
      </c>
      <c r="AL8" s="34">
        <f>甘肃!AU35+甘肃!AU50+甘肃!AU66+甘肃!AU82+甘肃!AU97+甘肃!AF113+甘肃!AX129+甘肃!AX145+甘肃!BA145+甘肃!AX160</f>
        <v>2988144.53653245</v>
      </c>
      <c r="AM8" s="34">
        <f>青海!AU35+青海!AU50+青海!AU66+青海!AU82+青海!AU97+青海!AF113+青海!AX129+青海!AX145+青海!BA145+青海!AX160</f>
        <v>529954.832836993</v>
      </c>
      <c r="AN8" s="36">
        <f>宁夏!AU35+宁夏!AU50+宁夏!AU66+宁夏!AU82+宁夏!AU97+宁夏!AF113+宁夏!AX129+宁夏!AX145+宁夏!BA145+宁夏!AX160</f>
        <v>585426.1199306</v>
      </c>
      <c r="AO8" s="34">
        <f>新疆!AU35+新疆!AU50+新疆!AU66+新疆!AU82+新疆!AU97+新疆!AF113+新疆!AX129+新疆!AX145+新疆!BA145+新疆!AX160</f>
        <v>2859353.71860262</v>
      </c>
      <c r="AP8" s="34">
        <f t="shared" si="0"/>
        <v>261525808.460258</v>
      </c>
      <c r="AQ8" s="38">
        <f t="shared" si="1"/>
        <v>261.525808460258</v>
      </c>
      <c r="AR8" s="39">
        <f t="shared" si="4"/>
        <v>21.3652347744895</v>
      </c>
      <c r="AS8" s="39">
        <f t="shared" si="5"/>
        <v>925.833333333333</v>
      </c>
      <c r="AT8" s="39">
        <f t="shared" si="2"/>
        <v>1187.35914179359</v>
      </c>
      <c r="AU8"/>
      <c r="AV8" s="26">
        <f>AR8</f>
        <v>21.3652347744895</v>
      </c>
    </row>
    <row r="9" spans="1:48">
      <c r="A9" s="4" t="s">
        <v>47</v>
      </c>
      <c r="B9" s="5"/>
      <c r="C9" s="3">
        <v>314.4</v>
      </c>
      <c r="D9" s="3">
        <v>189.2</v>
      </c>
      <c r="E9" s="3">
        <v>176.55</v>
      </c>
      <c r="F9" s="3">
        <v>134.758</v>
      </c>
      <c r="G9"/>
      <c r="H9"/>
      <c r="I9"/>
      <c r="J9" s="34">
        <v>8</v>
      </c>
      <c r="K9" s="34">
        <f t="shared" si="3"/>
        <v>544941.492947243</v>
      </c>
      <c r="L9" s="34">
        <f>天津!AU36+天津!AU51+天津!AU67+天津!AU83+天津!AU98+天津!AF114+天津!AX130+天津!AX146+天津!BA146</f>
        <v>1309074.15424669</v>
      </c>
      <c r="M9" s="34">
        <f>河北!AU36+河北!AU51+河北!AU67+河北!AU83+河北!AU98+河北!AF114+河北!AX130+河北!AX146+河北!BA146</f>
        <v>14695769.7458992</v>
      </c>
      <c r="N9" s="34">
        <f>山西!AU36+山西!AU51+山西!AU67+山西!AU83+山西!AU98+山西!AF114+山西!AX130+山西!AX146+山西!BA146</f>
        <v>3121678.25823446</v>
      </c>
      <c r="O9" s="34">
        <f>内蒙!AU36+内蒙!AU51+内蒙!AU67+内蒙!AU83+内蒙!AU98+内蒙!AF114+内蒙!AX130+内蒙!AX146+内蒙!BA146+内蒙!AX161</f>
        <v>3670287.65396488</v>
      </c>
      <c r="P9" s="34">
        <f>辽宁!AU36+辽宁!AU51+辽宁!AU67+辽宁!AU83+辽宁!AU98+辽宁!AF114+辽宁!AX130+辽宁!AX146+辽宁!BA146+辽宁!AX161</f>
        <v>8928457.48877434</v>
      </c>
      <c r="Q9" s="34">
        <f>吉林!AU36+吉林!AU51+吉林!AU67+吉林!AU83+吉林!AU98+吉林!AF114+吉林!AX130+吉林!AX146+吉林!BA146+吉林!AX161</f>
        <v>5727976.9453015</v>
      </c>
      <c r="R9" s="34">
        <f>黑龙江!AU36+黑龙江!AU51+黑龙江!AU67+黑龙江!AU83+黑龙江!AU98+黑龙江!AF114+黑龙江!AX130+黑龙江!AX146+黑龙江!BA146+黑龙江!AX161</f>
        <v>7618492.86724836</v>
      </c>
      <c r="S9" s="34">
        <f>上海!AU36+上海!AU51+上海!AU67+上海!AU83+上海!AU98+上海!AF114+上海!AX130+上海!AX146+上海!BA146+上海!AX161</f>
        <v>677205.835800535</v>
      </c>
      <c r="T9" s="34">
        <f>江苏!AU36+江苏!AU51+江苏!AU67+江苏!AU83+江苏!AU98+江苏!AF114+江苏!AX130+江苏!AX146+江苏!BA146+江苏!AX161</f>
        <v>10620413.2736374</v>
      </c>
      <c r="U9" s="34">
        <f>浙江!AU36+浙江!AU51+浙江!AU67+浙江!AU83+浙江!AU98+浙江!AF114+浙江!AX130+浙江!AX146+浙江!BA146+浙江!AX161</f>
        <v>3552001.65869351</v>
      </c>
      <c r="V9" s="34">
        <f>安徽!AU36+安徽!AU51+安徽!AU67+安徽!AU83+安徽!AU98+安徽!AF114+安徽!AX130+安徽!AX146+安徽!BA146+安徽!AX161</f>
        <v>10587438.5122833</v>
      </c>
      <c r="W9" s="34">
        <f>福建!AU36+福建!AU51+福建!AU67+福建!AU83+福建!AU98+福建!AF114+福建!AX130+福建!AX146+福建!BA146+福建!AX161</f>
        <v>5471932.82499667</v>
      </c>
      <c r="X9" s="34">
        <f>江西!AU36+江西!AU51+江西!AU67+江西!AU83+江西!AU98+江西!AF114+江西!AX130+江西!AX146+江西!BA146+江西!AX161</f>
        <v>11778421.8494734</v>
      </c>
      <c r="Y9" s="34">
        <f>山东!AU36+山东!AU51+山东!AU67+山东!AU83+山东!AU98+山东!AF114+山东!AX130+山东!AX146+山东!BA146+山东!AX161</f>
        <v>19769913.194592</v>
      </c>
      <c r="Z9" s="34">
        <f>河南!AU36+河南!AU51+河南!AU67+河南!AU83+河南!AU98+河南!AF114+河南!AX130+河南!AX146+河南!BA146+河南!AX161</f>
        <v>26135846.3261133</v>
      </c>
      <c r="AA9" s="34">
        <f>湖北!AU36+湖北!AU51+湖北!AU67+湖北!AU83+湖北!AU98+湖北!AF114+湖北!AX130+湖北!AX146+湖北!BA146+湖北!AX161</f>
        <v>16540810.3768677</v>
      </c>
      <c r="AB9" s="34">
        <f>湖南!AU36+湖南!AU51+湖南!AU67+湖南!AU83+湖南!AU98+湖南!AF114+湖南!AX130+湖南!AX146+湖南!BA146+湖南!AX161</f>
        <v>23677198.5658347</v>
      </c>
      <c r="AC9" s="34">
        <f>广东!AU36+广东!AU51+广东!AU67+广东!AU83+广东!AU98+广东!AF114+广东!AX130+广东!AX146+广东!BA146+广东!AX161</f>
        <v>15438702.6006367</v>
      </c>
      <c r="AD9" s="34">
        <f>广西!AU36+广西!AU51+广西!AU67+广西!AU83+广西!AU98+广西!AF114+广西!AX130+广西!AX146+广西!BA146+广西!AX161</f>
        <v>15201435.0651409</v>
      </c>
      <c r="AE9" s="34">
        <f>海南!AU36+海南!AU51+海南!AU67+海南!AU83+海南!AU98+海南!AF114+海南!AX130+海南!AX146+海南!BA146+海南!AX161</f>
        <v>2500995.44869056</v>
      </c>
      <c r="AF9" s="34">
        <f>重庆!AU36+重庆!AU51+重庆!AU67+重庆!AU83+重庆!AU98+重庆!AF114+重庆!AX130+重庆!AX146+重庆!BA146+重庆!AX161</f>
        <v>7309635.27459827</v>
      </c>
      <c r="AG9" s="34">
        <f>四川!AU36+四川!AU51+四川!AU67+四川!AU83+四川!AU98+四川!AF114+四川!AX130+四川!AX146+四川!BA146+四川!AX161</f>
        <v>21412780.718436</v>
      </c>
      <c r="AH9" s="34">
        <f>贵州!AU36+贵州!AU51+贵州!AU67+贵州!AU83+贵州!AU98+贵州!AF114+贵州!AX130+贵州!AX146+贵州!BA146+贵州!AX161</f>
        <v>8240510.13300809</v>
      </c>
      <c r="AI9" s="34">
        <f>云南!AU36+云南!AU51+云南!AU67+云南!AU83+云南!AU98+云南!AF114+云南!AX130+云南!AX146+云南!BA146+云南!AX161</f>
        <v>16104197.3871128</v>
      </c>
      <c r="AJ9" s="34">
        <f>西藏!AU36+西藏!AU51+西藏!AU67+西藏!AU83+西藏!AU98+西藏!AF114+西藏!AX130+西藏!AX146+西藏!BA146+西藏!AX161</f>
        <v>254578.359422565</v>
      </c>
      <c r="AK9" s="34">
        <f>陕西!AU36+陕西!AU51+陕西!AU67+陕西!AU83+陕西!AU98+陕西!AF114+陕西!AX130+陕西!AX146+陕西!BA146+陕西!AX161</f>
        <v>4575777.60229585</v>
      </c>
      <c r="AL9" s="34">
        <f>甘肃!AU36+甘肃!AU51+甘肃!AU67+甘肃!AU83+甘肃!AU98+甘肃!AF114+甘肃!AX130+甘肃!AX146+甘肃!BA146+甘肃!AX161</f>
        <v>3106618.52050168</v>
      </c>
      <c r="AM9" s="34">
        <f>青海!AU36+青海!AU51+青海!AU67+青海!AU83+青海!AU98+青海!AF114+青海!AX130+青海!AX146+青海!BA146+青海!AX161</f>
        <v>544775.109907497</v>
      </c>
      <c r="AN9" s="36">
        <f>宁夏!AU36+宁夏!AU51+宁夏!AU67+宁夏!AU83+宁夏!AU98+宁夏!AF114+宁夏!AX130+宁夏!AX146+宁夏!BA146+宁夏!AX161</f>
        <v>617196.880235646</v>
      </c>
      <c r="AO9" s="34">
        <f>新疆!AU36+新疆!AU51+新疆!AU67+新疆!AU83+新疆!AU98+新疆!AF114+新疆!AX130+新疆!AX146+新疆!BA146+新疆!AX161</f>
        <v>3094669.75229762</v>
      </c>
      <c r="AP9" s="34">
        <f t="shared" si="0"/>
        <v>272829733.877193</v>
      </c>
      <c r="AQ9" s="40">
        <f t="shared" si="1"/>
        <v>272.829733877193</v>
      </c>
      <c r="AR9" s="39">
        <f t="shared" si="4"/>
        <v>26.6110021814493</v>
      </c>
      <c r="AS9" s="39">
        <f t="shared" si="5"/>
        <v>925.833333333333</v>
      </c>
      <c r="AT9" s="41">
        <f t="shared" si="2"/>
        <v>1198.66306721053</v>
      </c>
      <c r="AU9"/>
      <c r="AV9" s="26">
        <f>AR9</f>
        <v>26.6110021814493</v>
      </c>
    </row>
    <row r="10" spans="1:48">
      <c r="A10" s="4" t="s">
        <v>48</v>
      </c>
      <c r="B10" s="5"/>
      <c r="C10" s="3">
        <v>0</v>
      </c>
      <c r="D10" s="3">
        <v>0.2</v>
      </c>
      <c r="E10" s="3">
        <v>0.1</v>
      </c>
      <c r="F10" s="3">
        <v>625.464</v>
      </c>
      <c r="G10"/>
      <c r="H10"/>
      <c r="I10"/>
      <c r="J10" s="34">
        <v>9</v>
      </c>
      <c r="K10" s="34">
        <f t="shared" si="3"/>
        <v>527792.763686247</v>
      </c>
      <c r="L10" s="34">
        <f>天津!AU37+天津!AU52+天津!AU68+天津!AU84+天津!AU99+天津!AF115+天津!AX131+天津!AX147+天津!BA147</f>
        <v>1238797.00155673</v>
      </c>
      <c r="M10" s="34">
        <f>河北!AU37+河北!AU52+河北!AU68+河北!AU84+河北!AU99+河北!AF115+河北!AX131+河北!AX147+河北!BA147</f>
        <v>13387563.0957495</v>
      </c>
      <c r="N10" s="34">
        <f>山西!AU37+山西!AU52+山西!AU68+山西!AU84+山西!AU99+山西!AF115+山西!AX131+山西!AX147+山西!BA147</f>
        <v>2570128.34320759</v>
      </c>
      <c r="O10" s="34">
        <f>内蒙!AU37+内蒙!AU52+内蒙!AU68+内蒙!AU84+内蒙!AU99+内蒙!AF115+内蒙!AX131+内蒙!AX147+内蒙!BA147+内蒙!AX162</f>
        <v>2919015.60719823</v>
      </c>
      <c r="P10" s="34">
        <f>辽宁!AU37+辽宁!AU52+辽宁!AU68+辽宁!AU84+辽宁!AU99+辽宁!AF115+辽宁!AX131+辽宁!AX147+辽宁!BA147+辽宁!AX162</f>
        <v>8529620.27908988</v>
      </c>
      <c r="Q10" s="34">
        <f>吉林!AU37+吉林!AU52+吉林!AU68+吉林!AU84+吉林!AU99+吉林!AF115+吉林!AX131+吉林!AX147+吉林!BA147+吉林!AX162</f>
        <v>5520168.04381595</v>
      </c>
      <c r="R10" s="34">
        <f>黑龙江!AU37+黑龙江!AU52+黑龙江!AU68+黑龙江!AU84+黑龙江!AU99+黑龙江!AF115+黑龙江!AX131+黑龙江!AX147+黑龙江!BA147+黑龙江!AX162</f>
        <v>6202833.49955757</v>
      </c>
      <c r="S10" s="34">
        <f>上海!AU37+上海!AU52+上海!AU68+上海!AU84+上海!AU99+上海!AF115+上海!AX131+上海!AX147+上海!BA147+上海!AX162</f>
        <v>675708.163134323</v>
      </c>
      <c r="T10" s="34">
        <f>江苏!AU37+江苏!AU52+江苏!AU68+江苏!AU84+江苏!AU99+江苏!AF115+江苏!AX131+江苏!AX147+江苏!BA147+江苏!AX162</f>
        <v>10321184.4315753</v>
      </c>
      <c r="U10" s="34">
        <f>浙江!AU37+浙江!AU52+浙江!AU68+浙江!AU84+浙江!AU99+浙江!AF115+浙江!AX131+浙江!AX147+浙江!BA147+浙江!AX162</f>
        <v>3419920.70899635</v>
      </c>
      <c r="V10" s="34">
        <f>安徽!AU37+安徽!AU52+安徽!AU68+安徽!AU84+安徽!AU99+安徽!AF115+安徽!AX131+安徽!AX147+安徽!BA147+安徽!AX162</f>
        <v>9837717.80477694</v>
      </c>
      <c r="W10" s="34">
        <f>福建!AU37+福建!AU52+福建!AU68+福建!AU84+福建!AU99+福建!AF115+福建!AX131+福建!AX147+福建!BA147+福建!AX162</f>
        <v>5261272.89482074</v>
      </c>
      <c r="X10" s="34">
        <f>江西!AU37+江西!AU52+江西!AU68+江西!AU84+江西!AU99+江西!AF115+江西!AX131+江西!AX147+江西!BA147+江西!AX162</f>
        <v>11491401.7908211</v>
      </c>
      <c r="Y10" s="34">
        <f>山东!AU37+山东!AU52+山东!AU68+山东!AU84+山东!AU99+山东!AF115+山东!AX131+山东!AX147+山东!BA147+山东!AX162</f>
        <v>17569403.4777005</v>
      </c>
      <c r="Z10" s="34">
        <f>河南!AU37+河南!AU52+河南!AU68+河南!AU84+河南!AU99+河南!AF115+河南!AX131+河南!AX147+河南!BA147+河南!AX162</f>
        <v>23507436.1642563</v>
      </c>
      <c r="AA10" s="34">
        <f>湖北!AU37+湖北!AU52+湖北!AU68+湖北!AU84+湖北!AU99+湖北!AF115+湖北!AX131+湖北!AX147+湖北!BA147+湖北!AX162</f>
        <v>15867209.6797946</v>
      </c>
      <c r="AB10" s="34">
        <f>湖南!AU37+湖南!AU52+湖南!AU68+湖南!AU84+湖南!AU99+湖南!AF115+湖南!AX131+湖南!AX147+湖南!BA147+湖南!AX162</f>
        <v>23246749.8788436</v>
      </c>
      <c r="AC10" s="34">
        <f>广东!AU37+广东!AU52+广东!AU68+广东!AU84+广东!AU99+广东!AF115+广东!AX131+广东!AX147+广东!BA147+广东!AX162</f>
        <v>15291046.4396429</v>
      </c>
      <c r="AD10" s="34">
        <f>广西!AU37+广西!AU52+广西!AU68+广西!AU84+广西!AU99+广西!AF115+广西!AX131+广西!AX147+广西!BA147+广西!AX162</f>
        <v>14754263.6587274</v>
      </c>
      <c r="AE10" s="34">
        <f>海南!AU37+海南!AU52+海南!AU68+海南!AU84+海南!AU99+海南!AF115+海南!AX131+海南!AX147+海南!BA147+海南!AX162</f>
        <v>2469742.80591579</v>
      </c>
      <c r="AF10" s="34">
        <f>重庆!AU37+重庆!AU52+重庆!AU68+重庆!AU84+重庆!AU99+重庆!AF115+重庆!AX131+重庆!AX147+重庆!BA147+重庆!AX162</f>
        <v>7504513.48931324</v>
      </c>
      <c r="AG10" s="34">
        <f>四川!AU37+四川!AU52+四川!AU68+四川!AU84+四川!AU99+四川!AF115+四川!AX131+四川!AX147+四川!BA147+四川!AX162</f>
        <v>22069687.6666371</v>
      </c>
      <c r="AH10" s="34">
        <f>贵州!AU37+贵州!AU52+贵州!AU68+贵州!AU84+贵州!AU99+贵州!AF115+贵州!AX131+贵州!AX147+贵州!BA147+贵州!AX162</f>
        <v>6843421.91648066</v>
      </c>
      <c r="AI10" s="34">
        <f>云南!AU37+云南!AU52+云南!AU68+云南!AU84+云南!AU99+云南!AF115+云南!AX131+云南!AX147+云南!BA147+云南!AX162</f>
        <v>16632679.6919813</v>
      </c>
      <c r="AJ10" s="34">
        <f>西藏!AU37+西藏!AU52+西藏!AU68+西藏!AU84+西藏!AU99+西藏!AF115+西藏!AX131+西藏!AX147+西藏!BA147+西藏!AX162</f>
        <v>261318.530385827</v>
      </c>
      <c r="AK10" s="34">
        <f>陕西!AU37+陕西!AU52+陕西!AU68+陕西!AU84+陕西!AU99+陕西!AF115+陕西!AX131+陕西!AX147+陕西!BA147+陕西!AX162</f>
        <v>3825196.89997918</v>
      </c>
      <c r="AL10" s="34">
        <f>甘肃!AU37+甘肃!AU52+甘肃!AU68+甘肃!AU84+甘肃!AU99+甘肃!AF115+甘肃!AX131+甘肃!AX147+甘肃!BA147+甘肃!AX162</f>
        <v>2600742.48021572</v>
      </c>
      <c r="AM10" s="34">
        <f>青海!AU37+青海!AU52+青海!AU68+青海!AU84+青海!AU99+青海!AF115+青海!AX131+青海!AX147+青海!BA147+青海!AX162</f>
        <v>562221.626774981</v>
      </c>
      <c r="AN10" s="36">
        <f>宁夏!AU37+宁夏!AU52+宁夏!AU68+宁夏!AU84+宁夏!AU99+宁夏!AF115+宁夏!AX131+宁夏!AX147+宁夏!BA147+宁夏!AX162</f>
        <v>538027.975411097</v>
      </c>
      <c r="AO10" s="34">
        <f>新疆!AU37+新疆!AU52+新疆!AU68+新疆!AU84+新疆!AU99+新疆!AF115+新疆!AX131+新疆!AX147+新疆!BA147+新疆!AX162</f>
        <v>3109836.95614288</v>
      </c>
      <c r="AP10" s="34">
        <f t="shared" si="0"/>
        <v>258556623.76619</v>
      </c>
      <c r="AQ10" s="38">
        <f t="shared" si="1"/>
        <v>258.55662376619</v>
      </c>
      <c r="AR10" s="39">
        <f t="shared" si="4"/>
        <v>19.987337122223</v>
      </c>
      <c r="AS10" s="39">
        <f t="shared" si="5"/>
        <v>925.833333333333</v>
      </c>
      <c r="AT10" s="39">
        <f t="shared" si="2"/>
        <v>1184.38995709952</v>
      </c>
      <c r="AU10"/>
      <c r="AV10" s="26">
        <f>AR10</f>
        <v>19.987337122223</v>
      </c>
    </row>
    <row r="11" spans="1:48">
      <c r="A11" s="4" t="s">
        <v>49</v>
      </c>
      <c r="B11" s="5"/>
      <c r="C11" s="3">
        <v>0.3</v>
      </c>
      <c r="D11" s="3">
        <v>0.4</v>
      </c>
      <c r="E11" s="3">
        <v>0.2</v>
      </c>
      <c r="F11" s="3">
        <v>341.64</v>
      </c>
      <c r="G11"/>
      <c r="H11"/>
      <c r="I11"/>
      <c r="J11" s="34">
        <v>10</v>
      </c>
      <c r="K11" s="34">
        <f t="shared" si="3"/>
        <v>433358.315991237</v>
      </c>
      <c r="L11" s="34">
        <f>天津!AU38+天津!AU53+天津!AU69+天津!AU85+天津!AU100+天津!AF116+天津!AX132+天津!AX148+天津!BA148</f>
        <v>1151872.09985043</v>
      </c>
      <c r="M11" s="34">
        <f>河北!AU38+河北!AU53+河北!AU69+河北!AU85+河北!AU100+河北!AF116+河北!AX132+河北!AX148+河北!BA148</f>
        <v>10937041.9092907</v>
      </c>
      <c r="N11" s="34">
        <f>山西!AU38+山西!AU53+山西!AU69+山西!AU85+山西!AU100+山西!AF116+山西!AX132+山西!AX148+山西!BA148</f>
        <v>2455835.54677574</v>
      </c>
      <c r="O11" s="34">
        <f>内蒙!AU38+内蒙!AU53+内蒙!AU69+内蒙!AU85+内蒙!AU100+内蒙!AF116+内蒙!AX132+内蒙!AX148+内蒙!BA148+内蒙!AX163</f>
        <v>2800316.88270992</v>
      </c>
      <c r="P11" s="34">
        <f>辽宁!AU38+辽宁!AU53+辽宁!AU69+辽宁!AU85+辽宁!AU100+辽宁!AF116+辽宁!AX132+辽宁!AX148+辽宁!BA148+辽宁!AX163</f>
        <v>6843536.93822062</v>
      </c>
      <c r="Q11" s="34">
        <f>吉林!AU38+吉林!AU53+吉林!AU69+吉林!AU85+吉林!AU100+吉林!AF116+吉林!AX132+吉林!AX148+吉林!BA148+吉林!AX163</f>
        <v>4421604.95958579</v>
      </c>
      <c r="R11" s="34">
        <f>黑龙江!AU38+黑龙江!AU53+黑龙江!AU69+黑龙江!AU85+黑龙江!AU100+黑龙江!AF116+黑龙江!AX132+黑龙江!AX148+黑龙江!BA148+黑龙江!AX163</f>
        <v>5898324.36495473</v>
      </c>
      <c r="S11" s="34">
        <f>上海!AU38+上海!AU53+上海!AU69+上海!AU85+上海!AU100+上海!AF116+上海!AX132+上海!AX148+上海!BA148+上海!AX163</f>
        <v>623009.230783259</v>
      </c>
      <c r="T11" s="34">
        <f>江苏!AU38+江苏!AU53+江苏!AU69+江苏!AU85+江苏!AU100+江苏!AF116+江苏!AX132+江苏!AX148+江苏!BA148+江苏!AX163</f>
        <v>9279656.20708672</v>
      </c>
      <c r="U11" s="34">
        <f>浙江!AU38+浙江!AU53+浙江!AU69+浙江!AU85+浙江!AU100+浙江!AF116+浙江!AX132+浙江!AX148+浙江!BA148+浙江!AX163</f>
        <v>3165874.39916081</v>
      </c>
      <c r="V11" s="34">
        <f>安徽!AU38+安徽!AU53+安徽!AU69+安徽!AU85+安徽!AU100+安徽!AF116+安徽!AX132+安徽!AX148+安徽!BA148+安徽!AX163</f>
        <v>9187619.48717772</v>
      </c>
      <c r="W11" s="34">
        <f>福建!AU38+福建!AU53+福建!AU69+福建!AU85+福建!AU100+福建!AF116+福建!AX132+福建!AX148+福建!BA148+福建!AX163</f>
        <v>5005546.03961489</v>
      </c>
      <c r="X11" s="34">
        <f>江西!AU38+江西!AU53+江西!AU69+江西!AU85+江西!AU100+江西!AF116+江西!AX132+江西!AX148+江西!BA148+江西!AX163</f>
        <v>10524081.2154382</v>
      </c>
      <c r="Y11" s="34">
        <f>山东!AU38+山东!AU53+山东!AU69+山东!AU85+山东!AU100+山东!AF116+山东!AX132+山东!AX148+山东!BA148+山东!AX163</f>
        <v>16735894.1252585</v>
      </c>
      <c r="Z11" s="34">
        <f>河南!AU38+河南!AU53+河南!AU69+河南!AU85+河南!AU100+河南!AF116+河南!AX132+河南!AX148+河南!BA148+河南!AX163</f>
        <v>21818296.1417893</v>
      </c>
      <c r="AA11" s="34">
        <f>湖北!AU38+湖北!AU53+湖北!AU69+湖北!AU85+湖北!AU100+湖北!AF116+湖北!AX132+湖北!AX148+湖北!BA148+湖北!AX163</f>
        <v>14228859.6590903</v>
      </c>
      <c r="AB11" s="34">
        <f>湖南!AU38+湖南!AU53+湖南!AU69+湖南!AU85+湖南!AU100+湖南!AF116+湖南!AX132+湖南!AX148+湖南!BA148+湖南!AX163</f>
        <v>20726108.7396232</v>
      </c>
      <c r="AC11" s="34">
        <f>广东!AU38+广东!AU53+广东!AU69+广东!AU85+广东!AU100+广东!AF116+广东!AX132+广东!AX148+广东!BA148+广东!AX163</f>
        <v>14119377.4981413</v>
      </c>
      <c r="AD11" s="34">
        <f>广西!AU38+广西!AU53+广西!AU69+广西!AU85+广西!AU100+广西!AF116+广西!AX132+广西!AX148+广西!BA148+广西!AX163</f>
        <v>14009173.9643214</v>
      </c>
      <c r="AE11" s="34">
        <f>海南!AU38+海南!AU53+海南!AU69+海南!AU85+海南!AU100+海南!AF116+海南!AX132+海南!AX148+海南!BA148+海南!AX163</f>
        <v>2454152.63987718</v>
      </c>
      <c r="AF11" s="34">
        <f>重庆!AU38+重庆!AU53+重庆!AU69+重庆!AU85+重庆!AU100+重庆!AF116+重庆!AX132+重庆!AX148+重庆!BA148+重庆!AX163</f>
        <v>6499227.63756151</v>
      </c>
      <c r="AG11" s="34">
        <f>四川!AU38+四川!AU53+四川!AU69+四川!AU85+四川!AU100+四川!AF116+四川!AX132+四川!AX148+四川!BA148+四川!AX163</f>
        <v>17663703.4129975</v>
      </c>
      <c r="AH11" s="34">
        <f>贵州!AU38+贵州!AU53+贵州!AU69+贵州!AU85+贵州!AU100+贵州!AF116+贵州!AX132+贵州!AX148+贵州!BA148+贵州!AX163</f>
        <v>6399869.86411621</v>
      </c>
      <c r="AI11" s="34">
        <f>云南!AU38+云南!AU53+云南!AU69+云南!AU85+云南!AU100+云南!AF116+云南!AX132+云南!AX148+云南!BA148+云南!AX163</f>
        <v>16048962.8177319</v>
      </c>
      <c r="AJ11" s="34">
        <f>西藏!AU38+西藏!AU53+西藏!AU69+西藏!AU85+西藏!AU100+西藏!AF116+西藏!AX132+西藏!AX148+西藏!BA148+西藏!AX163</f>
        <v>256196.796349173</v>
      </c>
      <c r="AK11" s="34">
        <f>陕西!AU38+陕西!AU53+陕西!AU69+陕西!AU85+陕西!AU100+陕西!AF116+陕西!AX132+陕西!AX148+陕西!BA148+陕西!AX163</f>
        <v>3572855.40280349</v>
      </c>
      <c r="AL11" s="34">
        <f>甘肃!AU38+甘肃!AU53+甘肃!AU69+甘肃!AU85+甘肃!AU100+甘肃!AF116+甘肃!AX132+甘肃!AX148+甘肃!BA148+甘肃!AX163</f>
        <v>2435568.45628994</v>
      </c>
      <c r="AM11" s="34">
        <f>青海!AU38+青海!AU53+青海!AU69+青海!AU85+青海!AU100+青海!AF116+青海!AX132+青海!AX148+青海!BA148+青海!AX163</f>
        <v>541607.464308858</v>
      </c>
      <c r="AN11" s="36">
        <f>宁夏!AU38+宁夏!AU53+宁夏!AU69+宁夏!AU85+宁夏!AU100+宁夏!AF116+宁夏!AX132+宁夏!AX148+宁夏!BA148+宁夏!AX163</f>
        <v>462466.414143964</v>
      </c>
      <c r="AO11" s="34">
        <f>新疆!AU38+新疆!AU53+新疆!AU69+新疆!AU85+新疆!AU100+新疆!AF116+新疆!AX132+新疆!AX148+新疆!BA148+新疆!AX163</f>
        <v>2270792.33117252</v>
      </c>
      <c r="AP11" s="34">
        <f t="shared" si="0"/>
        <v>232970790.962217</v>
      </c>
      <c r="AQ11" s="38">
        <f t="shared" si="1"/>
        <v>232.970790962217</v>
      </c>
      <c r="AR11" s="39">
        <f t="shared" si="4"/>
        <v>8.1138221393725</v>
      </c>
      <c r="AS11" s="39">
        <f t="shared" si="5"/>
        <v>925.833333333333</v>
      </c>
      <c r="AT11" s="39">
        <f t="shared" si="2"/>
        <v>1158.80412429555</v>
      </c>
      <c r="AU11"/>
      <c r="AV11" s="26">
        <f>AR11</f>
        <v>8.1138221393725</v>
      </c>
    </row>
    <row r="12" spans="1:48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G12"/>
      <c r="H12"/>
      <c r="I12"/>
      <c r="J12" s="34">
        <v>11</v>
      </c>
      <c r="K12" s="34">
        <f t="shared" si="3"/>
        <v>383330.486317176</v>
      </c>
      <c r="L12" s="34">
        <f>天津!AU39+天津!AU54+天津!AU70+天津!AU86+天津!AU101+天津!AF117+天津!AX133+天津!AX149+天津!BA149</f>
        <v>855995.027071701</v>
      </c>
      <c r="M12" s="34">
        <f>河北!AU39+河北!AU54+河北!AU70+河北!AU86+河北!AU101+河北!AF117+河北!AX133+河北!AX149+河北!BA149</f>
        <v>9187711.53440057</v>
      </c>
      <c r="N12" s="34">
        <f>山西!AU39+山西!AU54+山西!AU70+山西!AU86+山西!AU101+山西!AF117+山西!AX133+山西!AX149+山西!BA149</f>
        <v>2231985.06642259</v>
      </c>
      <c r="O12" s="34">
        <f>内蒙!AU39+内蒙!AU54+内蒙!AU70+内蒙!AU86+内蒙!AU101+内蒙!AF117+内蒙!AX133+内蒙!AX149+内蒙!BA149+内蒙!AX164</f>
        <v>2495193.54140478</v>
      </c>
      <c r="P12" s="34">
        <f>辽宁!AU39+辽宁!AU54+辽宁!AU70+辽宁!AU86+辽宁!AU101+辽宁!AF117+辽宁!AX133+辽宁!AX149+辽宁!BA149+辽宁!AX164</f>
        <v>6133276.71121408</v>
      </c>
      <c r="Q12" s="34">
        <f>吉林!AU39+吉林!AU54+吉林!AU70+吉林!AU86+吉林!AU101+吉林!AF117+吉林!AX133+吉林!AX149+吉林!BA149+吉林!AX164</f>
        <v>4002119.97165826</v>
      </c>
      <c r="R12" s="34">
        <f>黑龙江!AU39+黑龙江!AU54+黑龙江!AU70+黑龙江!AU86+黑龙江!AU101+黑龙江!AF117+黑龙江!AX133+黑龙江!AX149+黑龙江!BA149+黑龙江!AX164</f>
        <v>5438068.63199337</v>
      </c>
      <c r="S12" s="34">
        <f>上海!AU39+上海!AU54+上海!AU70+上海!AU86+上海!AU101+上海!AF117+上海!AX133+上海!AX149+上海!BA149+上海!AX164</f>
        <v>448837.563184969</v>
      </c>
      <c r="T12" s="34">
        <f>江苏!AU39+江苏!AU54+江苏!AU70+江苏!AU86+江苏!AU101+江苏!AF117+江苏!AX133+江苏!AX149+江苏!BA149+江苏!AX164</f>
        <v>6993541.63553556</v>
      </c>
      <c r="U12" s="34">
        <f>浙江!AU39+浙江!AU54+浙江!AU70+浙江!AU86+浙江!AU101+浙江!AF117+浙江!AX133+浙江!AX149+浙江!BA149+浙江!AX164</f>
        <v>2381451.11157658</v>
      </c>
      <c r="V12" s="34">
        <f>安徽!AU39+安徽!AU54+安徽!AU70+安徽!AU86+安徽!AU101+安徽!AF117+安徽!AX133+安徽!AX149+安徽!BA149+安徽!AX164</f>
        <v>6949684.29119612</v>
      </c>
      <c r="W12" s="34">
        <f>福建!AU39+福建!AU54+福建!AU70+福建!AU86+福建!AU101+福建!AF117+福建!AX133+福建!AX149+福建!BA149+福建!AX164</f>
        <v>3748863.68908932</v>
      </c>
      <c r="X12" s="34">
        <f>江西!AU39+江西!AU54+江西!AU70+江西!AU86+江西!AU101+江西!AF117+江西!AX133+江西!AX149+江西!BA149+江西!AX164</f>
        <v>7935598.95792979</v>
      </c>
      <c r="Y12" s="34">
        <f>山东!AU39+山东!AU54+山东!AU70+山东!AU86+山东!AU101+山东!AF117+山东!AX133+山东!AX149+山东!BA149+山东!AX164</f>
        <v>11972762.2275972</v>
      </c>
      <c r="Z12" s="34">
        <f>河南!AU39+河南!AU54+河南!AU70+河南!AU86+河南!AU101+河南!AF117+河南!AX133+河南!AX149+河南!BA149+河南!AX164</f>
        <v>15877028.814954</v>
      </c>
      <c r="AA12" s="34">
        <f>湖北!AU39+湖北!AU54+湖北!AU70+湖北!AU86+湖北!AU101+湖北!AF117+湖北!AX133+湖北!AX149+湖北!BA149+湖北!AX164</f>
        <v>10215011.284709</v>
      </c>
      <c r="AB12" s="34">
        <f>湖南!AU39+湖南!AU54+湖南!AU70+湖南!AU86+湖南!AU101+湖南!AF117+湖南!AX133+湖南!AX149+湖南!BA149+湖南!AX164</f>
        <v>14763730.2397383</v>
      </c>
      <c r="AC12" s="34">
        <f>广东!AU39+广东!AU54+广东!AU70+广东!AU86+广东!AU101+广东!AF117+广东!AX133+广东!AX149+广东!BA149+广东!AX164</f>
        <v>12277830.8596923</v>
      </c>
      <c r="AD12" s="34">
        <f>广西!AU39+广西!AU54+广西!AU70+广西!AU86+广西!AU101+广西!AF117+广西!AX133+广西!AX149+广西!BA149+广西!AX164</f>
        <v>10081704.3743556</v>
      </c>
      <c r="AE12" s="34">
        <f>海南!AU39+海南!AU54+海南!AU70+海南!AU86+海南!AU101+海南!AF117+海南!AX133+海南!AX149+海南!BA149+海南!AX164</f>
        <v>2284591.72767067</v>
      </c>
      <c r="AF12" s="34">
        <f>重庆!AU39+重庆!AU54+重庆!AU70+重庆!AU86+重庆!AU101+重庆!AF117+重庆!AX133+重庆!AX149+重庆!BA149+重庆!AX164</f>
        <v>5922816.90439155</v>
      </c>
      <c r="AG12" s="34">
        <f>四川!AU39+四川!AU54+四川!AU70+四川!AU86+四川!AU101+四川!AF117+四川!AX133+四川!AX149+四川!BA149+四川!AX164</f>
        <v>15762202.2099517</v>
      </c>
      <c r="AH12" s="34">
        <f>贵州!AU39+贵州!AU54+贵州!AU70+贵州!AU86+贵州!AU101+贵州!AF117+贵州!AX133+贵州!AX149+贵州!BA149+贵州!AX164</f>
        <v>5708732.4846353</v>
      </c>
      <c r="AI12" s="34">
        <f>云南!AU39+云南!AU54+云南!AU70+云南!AU86+云南!AU101+云南!AF117+云南!AX133+云南!AX149+云南!BA149+云南!AX164</f>
        <v>11770565.1446602</v>
      </c>
      <c r="AJ12" s="34">
        <f>西藏!AU39+西藏!AU54+西藏!AU70+西藏!AU86+西藏!AU101+西藏!AF117+西藏!AX133+西藏!AX149+西藏!BA149+西藏!AX164</f>
        <v>236981.919052133</v>
      </c>
      <c r="AK12" s="34">
        <f>陕西!AU39+陕西!AU54+陕西!AU70+陕西!AU86+陕西!AU101+陕西!AF117+陕西!AX133+陕西!AX149+陕西!BA149+陕西!AX164</f>
        <v>3257626.65908185</v>
      </c>
      <c r="AL12" s="34">
        <f>甘肃!AU39+甘肃!AU54+甘肃!AU70+甘肃!AU86+甘肃!AU101+甘肃!AF117+甘肃!AX133+甘肃!AX149+甘肃!BA149+甘肃!AX164</f>
        <v>2200625.86429857</v>
      </c>
      <c r="AM12" s="34">
        <f>青海!AU39+青海!AU54+青海!AU70+青海!AU86+青海!AU101+青海!AF117+青海!AX133+青海!AX149+青海!BA149+青海!AX164</f>
        <v>506933.016077352</v>
      </c>
      <c r="AN12" s="36">
        <f>宁夏!AU39+宁夏!AU54+宁夏!AU70+宁夏!AU86+宁夏!AU101+宁夏!AF117+宁夏!AX133+宁夏!AX149+宁夏!BA149+宁夏!AX164</f>
        <v>406387.273207697</v>
      </c>
      <c r="AO12" s="34">
        <f>新疆!AU39+新疆!AU54+新疆!AU70+新疆!AU86+新疆!AU101+新疆!AF117+新疆!AX133+新疆!AX149+新疆!BA149+新疆!AX164</f>
        <v>1991209.49148738</v>
      </c>
      <c r="AP12" s="34">
        <f t="shared" si="0"/>
        <v>184422398.714556</v>
      </c>
      <c r="AQ12" s="38">
        <f t="shared" si="1"/>
        <v>184.422398714556</v>
      </c>
      <c r="AR12" s="39">
        <f t="shared" si="4"/>
        <v>-14.4158358616916</v>
      </c>
      <c r="AS12" s="39">
        <f t="shared" si="5"/>
        <v>925.833333333333</v>
      </c>
      <c r="AT12" s="39">
        <f t="shared" si="2"/>
        <v>1110.25573204789</v>
      </c>
      <c r="AU12"/>
      <c r="AV12" s="26">
        <f>-AR12</f>
        <v>14.4158358616916</v>
      </c>
    </row>
    <row r="13" spans="1:48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G13"/>
      <c r="H13"/>
      <c r="I13"/>
      <c r="J13" s="34">
        <v>12</v>
      </c>
      <c r="K13" s="34">
        <f t="shared" si="3"/>
        <v>380916.069859374</v>
      </c>
      <c r="L13" s="34">
        <f>天津!AU40+天津!AU55+天津!AU71+天津!AU87+天津!AU102+天津!AF118+天津!AX134+天津!AX150+天津!BA150</f>
        <v>848818.103026638</v>
      </c>
      <c r="M13" s="34">
        <f>河北!AU40+河北!AU55+河北!AU71+河北!AU87+河北!AU102+河北!AF118+河北!AX134+河北!AX150+河北!BA150</f>
        <v>9104804.30763076</v>
      </c>
      <c r="N13" s="34">
        <f>山西!AU40+山西!AU55+山西!AU71+山西!AU87+山西!AU102+山西!AF118+山西!AX134+山西!AX150+山西!BA150</f>
        <v>2222912.91612241</v>
      </c>
      <c r="O13" s="34">
        <f>内蒙!AU40+内蒙!AU55+内蒙!AU71+内蒙!AU87+内蒙!AU102+内蒙!AF118+内蒙!AX134+内蒙!AX150+内蒙!BA150+内蒙!AX165</f>
        <v>2480376.71237044</v>
      </c>
      <c r="P13" s="34">
        <f>辽宁!AU40+辽宁!AU55+辽宁!AU71+辽宁!AU87+辽宁!AU102+辽宁!AF118+辽宁!AX134+辽宁!AX150+辽宁!BA150+辽宁!AX165</f>
        <v>6084414.52733692</v>
      </c>
      <c r="Q13" s="34">
        <f>吉林!AU40+吉林!AU55+吉林!AU71+吉林!AU87+吉林!AU102+吉林!AF118+吉林!AX134+吉林!AX150+吉林!BA150+吉林!AX165</f>
        <v>3970200.87093448</v>
      </c>
      <c r="R13" s="34">
        <f>黑龙江!AU40+黑龙江!AU55+黑龙江!AU71+黑龙江!AU87+黑龙江!AU102+黑龙江!AF118+黑龙江!AX134+黑龙江!AX150+黑龙江!BA150+黑龙江!AX165</f>
        <v>5403974.37899027</v>
      </c>
      <c r="S13" s="34">
        <f>上海!AU40+上海!AU55+上海!AU71+上海!AU87+上海!AU102+上海!AF118+上海!AX134+上海!AX150+上海!BA150+上海!AX165</f>
        <v>448523.720649805</v>
      </c>
      <c r="T13" s="34">
        <f>江苏!AU40+江苏!AU55+江苏!AU71+江苏!AU87+江苏!AU102+江苏!AF118+江苏!AX134+江苏!AX150+江苏!BA150+江苏!AX165</f>
        <v>6976756.97617581</v>
      </c>
      <c r="U13" s="34">
        <f>浙江!AU40+浙江!AU55+浙江!AU71+浙江!AU87+浙江!AU102+浙江!AF118+浙江!AX134+浙江!AX150+浙江!BA150+浙江!AX165</f>
        <v>2371885.4238518</v>
      </c>
      <c r="V13" s="34">
        <f>安徽!AU40+安徽!AU55+安徽!AU71+安徽!AU87+安徽!AU102+安徽!AF118+安徽!AX134+安徽!AX150+安徽!BA150+安徽!AX165</f>
        <v>6929882.90370409</v>
      </c>
      <c r="W13" s="34">
        <f>福建!AU40+福建!AU55+福建!AU71+福建!AU87+福建!AU102+福建!AF118+福建!AX134+福建!AX150+福建!BA150+福建!AX165</f>
        <v>3730591.54220021</v>
      </c>
      <c r="X13" s="34">
        <f>江西!AU40+江西!AU55+江西!AU71+江西!AU87+江西!AU102+江西!AF118+江西!AX134+江西!AX150+江西!BA150+江西!AX165</f>
        <v>7882252.37141854</v>
      </c>
      <c r="Y13" s="34">
        <f>山东!AU40+山东!AU55+山东!AU71+山东!AU87+山东!AU102+山东!AF118+山东!AX134+山东!AX150+山东!BA150+山东!AX165</f>
        <v>11890986.8890686</v>
      </c>
      <c r="Z13" s="34">
        <f>河南!AU40+河南!AU55+河南!AU71+河南!AU87+河南!AU102+河南!AF118+河南!AX134+河南!AX150+河南!BA150+河南!AX165</f>
        <v>15826897.4306497</v>
      </c>
      <c r="AA13" s="34">
        <f>湖北!AU40+湖北!AU55+湖北!AU71+湖北!AU87+湖北!AU102+湖北!AF118+湖北!AX134+湖北!AX150+湖北!BA150+湖北!AX165</f>
        <v>10192836.7629981</v>
      </c>
      <c r="AB13" s="34">
        <f>湖南!AU40+湖南!AU55+湖南!AU71+湖南!AU87+湖南!AU102+湖南!AF118+湖南!AX134+湖南!AX150+湖南!BA150+湖南!AX165</f>
        <v>14724562.1690336</v>
      </c>
      <c r="AC13" s="34">
        <f>广东!AU40+广东!AU55+广东!AU71+广东!AU87+广东!AU102+广东!AF118+广东!AX134+广东!AX150+广东!BA150+广东!AX165</f>
        <v>10289812.4851293</v>
      </c>
      <c r="AD13" s="34">
        <f>广西!AU40+广西!AU55+广西!AU71+广西!AU87+广西!AU102+广西!AF118+广西!AX134+广西!AX150+广西!BA150+广西!AX165</f>
        <v>10111539.5882726</v>
      </c>
      <c r="AE13" s="34">
        <f>海南!AU40+海南!AU55+海南!AU71+海南!AU87+海南!AU102+海南!AF118+海南!AX134+海南!AX150+海南!BA150+海南!AX165</f>
        <v>2196135.01865888</v>
      </c>
      <c r="AF13" s="34">
        <f>重庆!AU40+重庆!AU55+重庆!AU71+重庆!AU87+重庆!AU102+重庆!AF118+重庆!AX134+重庆!AX150+重庆!BA150+重庆!AX165</f>
        <v>4873645.12064946</v>
      </c>
      <c r="AG13" s="34">
        <f>四川!AU40+四川!AU55+四川!AU71+四川!AU87+四川!AU102+四川!AF118+四川!AX134+四川!AX150+四川!BA150+四川!AX165</f>
        <v>15741440.5114839</v>
      </c>
      <c r="AH13" s="34">
        <f>贵州!AU40+贵州!AU55+贵州!AU71+贵州!AU87+贵州!AU102+贵州!AF118+贵州!AX134+贵州!AX150+贵州!BA150+贵州!AX165</f>
        <v>5702914.82204605</v>
      </c>
      <c r="AI13" s="34">
        <f>云南!AU40+云南!AU55+云南!AU71+云南!AU87+云南!AU102+云南!AF118+云南!AX134+云南!AX150+云南!BA150+云南!AX165</f>
        <v>11896923.2523569</v>
      </c>
      <c r="AJ13" s="34">
        <f>西藏!AU40+西藏!AU55+西藏!AU71+西藏!AU87+西藏!AU102+西藏!AF118+西藏!AX134+西藏!AX150+西藏!BA150+西藏!AX165</f>
        <v>236794.226187604</v>
      </c>
      <c r="AK13" s="34">
        <f>陕西!AU40+陕西!AU55+陕西!AU71+陕西!AU87+陕西!AU102+陕西!AF118+陕西!AX134+陕西!AX150+陕西!BA150+陕西!AX165</f>
        <v>3249050.72489949</v>
      </c>
      <c r="AL13" s="34">
        <f>甘肃!AU40+甘肃!AU55+甘肃!AU71+甘肃!AU87+甘肃!AU102+甘肃!AF118+甘肃!AX134+甘肃!AX150+甘肃!BA150+甘肃!AX165</f>
        <v>2192651.4773938</v>
      </c>
      <c r="AM13" s="34">
        <f>青海!AU40+青海!AU55+青海!AU71+青海!AU87+青海!AU102+青海!AF118+青海!AX134+青海!AX150+青海!BA150+青海!AX165</f>
        <v>506357.798403687</v>
      </c>
      <c r="AN13" s="36">
        <f>宁夏!AU40+宁夏!AU55+宁夏!AU71+宁夏!AU87+宁夏!AU102+宁夏!AF118+宁夏!AX134+宁夏!AX150+宁夏!BA150+宁夏!AX165</f>
        <v>404706.952365892</v>
      </c>
      <c r="AO13" s="34">
        <f>新疆!AU40+新疆!AU55+新疆!AU71+新疆!AU87+新疆!AU102+新疆!AF118+新疆!AX134+新疆!AX150+新疆!BA150+新疆!AX165</f>
        <v>1976920.05255703</v>
      </c>
      <c r="AP13" s="34">
        <f t="shared" si="0"/>
        <v>180850486.106426</v>
      </c>
      <c r="AQ13" s="38">
        <f t="shared" si="1"/>
        <v>180.850486106426</v>
      </c>
      <c r="AR13" s="39">
        <f t="shared" si="4"/>
        <v>-16.0734390436945</v>
      </c>
      <c r="AS13" s="39">
        <f t="shared" si="5"/>
        <v>925.833333333333</v>
      </c>
      <c r="AT13" s="39">
        <f t="shared" si="2"/>
        <v>1106.68381943976</v>
      </c>
      <c r="AU13"/>
      <c r="AV13" s="26">
        <f>-AR13</f>
        <v>16.0734390436945</v>
      </c>
    </row>
    <row r="14" spans="10:48"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6"/>
      <c r="AO14" s="34"/>
      <c r="AP14" s="42">
        <f>SUM(AP2:AP13)</f>
        <v>2585839105.69978</v>
      </c>
      <c r="AQ14" s="38">
        <f>AVERAGE(AQ2:AQ13)</f>
        <v>215.486592141649</v>
      </c>
      <c r="AR14" s="36"/>
      <c r="AS14"/>
      <c r="AT14"/>
      <c r="AU14"/>
      <c r="AV14" s="43">
        <f>AVERAGE(AV2:AV13)</f>
        <v>14.1524960973287</v>
      </c>
    </row>
    <row r="15" spans="10:47"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6"/>
      <c r="AO15" s="34"/>
      <c r="AP15" s="34" t="s">
        <v>52</v>
      </c>
      <c r="AQ15" s="34" t="s">
        <v>53</v>
      </c>
      <c r="AR15" s="34"/>
      <c r="AS15"/>
      <c r="AT15"/>
      <c r="AU15"/>
    </row>
    <row r="16" spans="1:47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5283581.22769468</v>
      </c>
      <c r="J16" s="7" t="s">
        <v>35</v>
      </c>
      <c r="K16" s="7">
        <f>I16/(10000*1000)</f>
        <v>0.528358122769468</v>
      </c>
      <c r="L16" s="7" t="s">
        <v>58</v>
      </c>
      <c r="M16" s="6"/>
      <c r="N16" s="6"/>
      <c r="O16" s="6"/>
      <c r="P16" s="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19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3505687.29084116</v>
      </c>
      <c r="J17" s="7" t="s">
        <v>35</v>
      </c>
      <c r="K17" s="7">
        <f>I17/(10000*1000)</f>
        <v>0.350568729084116</v>
      </c>
      <c r="L17" s="7" t="s">
        <v>58</v>
      </c>
      <c r="M17" s="6"/>
      <c r="N17" s="6"/>
      <c r="O17" s="6"/>
      <c r="P17" s="6"/>
      <c r="Q17" s="6"/>
      <c r="R17" s="6"/>
      <c r="S17" s="6"/>
    </row>
    <row r="18" spans="1:19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</row>
    <row r="19" ht="16.2" spans="1:32">
      <c r="A19" s="6" t="s">
        <v>63</v>
      </c>
      <c r="B19" s="6" t="s">
        <v>64</v>
      </c>
      <c r="C19" s="6">
        <v>1.987</v>
      </c>
      <c r="D19" s="6"/>
      <c r="E19" s="6"/>
      <c r="F19" s="6"/>
      <c r="G19" s="33" t="s">
        <v>65</v>
      </c>
      <c r="H19" s="33">
        <f>K16+天津!K16+河北!K16+山西!K16+内蒙!K16+辽宁!K16+吉林!K16+黑龙江!K16+上海!K16+江苏!K16+浙江!K16+安徽!K16+福建!K16+江西!K16+山东!K16+河南!K16+湖北!K16+湖南!K16+广东!K16+广西!K16+海南!K16+重庆!K16+四川!K16+贵州!K16+云南!K16+西藏!K16+陕西!K16+甘肃!K16+青海!K16+宁夏!K16+新疆!K16</f>
        <v>258.583910569978</v>
      </c>
      <c r="I19" s="33" t="s">
        <v>58</v>
      </c>
      <c r="J19" s="6"/>
      <c r="K19" s="6"/>
      <c r="L19" s="6"/>
      <c r="M19" s="6"/>
      <c r="N19" s="6"/>
      <c r="O19" s="6"/>
      <c r="P19" s="6"/>
      <c r="Q19" s="6"/>
      <c r="R19" s="6"/>
      <c r="S19" s="6"/>
      <c r="AF19"/>
    </row>
    <row r="20" ht="16.2" spans="1:19">
      <c r="A20" s="6" t="s">
        <v>66</v>
      </c>
      <c r="B20" s="6" t="s">
        <v>67</v>
      </c>
      <c r="C20" s="6">
        <v>1</v>
      </c>
      <c r="D20" s="6"/>
      <c r="E20" s="6"/>
      <c r="F20" s="6"/>
      <c r="G20" s="33" t="s">
        <v>68</v>
      </c>
      <c r="H20" s="33"/>
      <c r="I20" s="33" t="s">
        <v>58</v>
      </c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>
      <c r="A21" s="6" t="s">
        <v>69</v>
      </c>
      <c r="B21" s="6" t="s">
        <v>67</v>
      </c>
      <c r="C21" s="6">
        <v>3</v>
      </c>
      <c r="D21" s="6"/>
      <c r="E21" s="6"/>
      <c r="F21" s="6"/>
      <c r="G21" s="4" t="s">
        <v>70</v>
      </c>
      <c r="H21" s="4"/>
      <c r="I21" s="4" t="s">
        <v>71</v>
      </c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4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</row>
    <row r="28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pans="1:47">
      <c r="A29" s="6" t="s">
        <v>107</v>
      </c>
      <c r="B29" s="6">
        <v>1192.09</v>
      </c>
      <c r="C29" s="9" t="s">
        <v>108</v>
      </c>
      <c r="D29" s="9">
        <v>-6.51</v>
      </c>
      <c r="E29" s="9"/>
      <c r="F29" s="9"/>
      <c r="G29" s="6">
        <v>1</v>
      </c>
      <c r="H29" s="11">
        <f t="shared" ref="H29:H40" si="6">E30</f>
        <v>-6.51</v>
      </c>
      <c r="I29" s="11">
        <f t="shared" ref="I29:I40" si="7">H29+273.15</f>
        <v>266.64</v>
      </c>
      <c r="J29" s="11">
        <f>EXP(($C$18*(I29-$C$16))/($C$19*I29*$C$16))</f>
        <v>0.00729859829668451</v>
      </c>
      <c r="K29" s="11">
        <f>$B$29/12</f>
        <v>99.3408333333333</v>
      </c>
      <c r="L29" s="11">
        <f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8">O29*J29</f>
        <v>0.00725048836957886</v>
      </c>
      <c r="Q29" s="16">
        <f>P29*$B$31</f>
        <v>0.000942563488045252</v>
      </c>
      <c r="R29" s="11">
        <f>L29*$B$31</f>
        <v>0.129143083333333</v>
      </c>
      <c r="S29" s="17">
        <f t="shared" ref="S29:S40" si="9">Q29/R29</f>
        <v>0.00729859829668452</v>
      </c>
      <c r="T29" s="3">
        <v>0.01</v>
      </c>
      <c r="U29" s="18">
        <f>S29*T29</f>
        <v>7.29859829668452e-5</v>
      </c>
      <c r="V29" s="17"/>
      <c r="W29" s="3"/>
      <c r="X29" s="18"/>
      <c r="Y29" s="19">
        <v>0.02</v>
      </c>
      <c r="Z29" s="3">
        <v>0.21</v>
      </c>
      <c r="AA29" s="20">
        <f>Y29*Z29</f>
        <v>0.0042</v>
      </c>
      <c r="AB29" s="3">
        <v>0.01</v>
      </c>
      <c r="AC29" s="3">
        <v>0.29</v>
      </c>
      <c r="AD29" s="20">
        <f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>AK29*AL29</f>
        <v>0.011</v>
      </c>
      <c r="AN29" s="3">
        <v>0.01</v>
      </c>
      <c r="AO29" s="3">
        <v>0.38</v>
      </c>
      <c r="AP29" s="3">
        <f>AO29*AN29</f>
        <v>0.0038</v>
      </c>
      <c r="AQ29" s="1">
        <f>(AP29+AM29+AD29+AA29+U29+X29+AG29+AJ29)</f>
        <v>0.0219729859829668</v>
      </c>
      <c r="AR29" s="25">
        <f>$B$29/12</f>
        <v>99.3408333333333</v>
      </c>
      <c r="AS29" s="1">
        <f>$B$31</f>
        <v>0.13</v>
      </c>
      <c r="AT29" s="2">
        <f>$E$4/12</f>
        <v>0.625</v>
      </c>
      <c r="AU29" s="1">
        <f>AT29*10000*AS29*0.67*AR29*AQ29</f>
        <v>1188.26977319994</v>
      </c>
    </row>
    <row r="30" spans="1:47">
      <c r="A30" s="6" t="s">
        <v>110</v>
      </c>
      <c r="B30" s="6">
        <v>1</v>
      </c>
      <c r="C30" s="9">
        <v>1</v>
      </c>
      <c r="D30" s="12">
        <v>-5.04022144351613</v>
      </c>
      <c r="E30" s="13">
        <f t="shared" ref="E30:E41" si="10">D29</f>
        <v>-6.51</v>
      </c>
      <c r="F30" s="9" t="s">
        <v>109</v>
      </c>
      <c r="G30" s="6">
        <v>2</v>
      </c>
      <c r="H30" s="11">
        <f t="shared" si="6"/>
        <v>-5.04022144351613</v>
      </c>
      <c r="I30" s="11">
        <f t="shared" si="7"/>
        <v>268.109778556484</v>
      </c>
      <c r="J30" s="11">
        <f t="shared" ref="J30:J40" si="11">EXP(($C$18*(I30-$C$16))/($C$19*I30*$C$16))</f>
        <v>0.00891616996896028</v>
      </c>
      <c r="K30" s="11">
        <f t="shared" ref="K30:K40" si="12">$B$29/12</f>
        <v>99.3408333333333</v>
      </c>
      <c r="L30" s="11">
        <f t="shared" ref="L30:L40" si="13">K30*$B$30/100</f>
        <v>0.993408333333333</v>
      </c>
      <c r="M30" s="6" t="s">
        <v>109</v>
      </c>
      <c r="N30" s="6"/>
      <c r="O30" s="11">
        <f t="shared" ref="O30:O40" si="14">L30+O29-P29-N30</f>
        <v>1.97956617829709</v>
      </c>
      <c r="P30" s="11">
        <f t="shared" si="8"/>
        <v>0.017650148510502</v>
      </c>
      <c r="Q30" s="16">
        <f t="shared" ref="Q30:Q40" si="15">P30*$B$31</f>
        <v>0.00229451930636525</v>
      </c>
      <c r="R30" s="11">
        <f t="shared" ref="R30:R40" si="16">L30*$B$31</f>
        <v>0.129143083333333</v>
      </c>
      <c r="S30" s="17">
        <f t="shared" si="9"/>
        <v>0.0177672643949722</v>
      </c>
      <c r="T30" s="3">
        <v>0.01</v>
      </c>
      <c r="U30" s="18">
        <f t="shared" ref="U30:U40" si="17">S30*T30</f>
        <v>0.000177672643949722</v>
      </c>
      <c r="V30" s="17"/>
      <c r="W30" s="3"/>
      <c r="X30" s="18"/>
      <c r="Y30" s="19">
        <v>0.02</v>
      </c>
      <c r="Z30" s="3">
        <v>0.21</v>
      </c>
      <c r="AA30" s="20">
        <f t="shared" ref="AA30:AA40" si="18">Y30*Z30</f>
        <v>0.0042</v>
      </c>
      <c r="AB30" s="3">
        <v>0.01</v>
      </c>
      <c r="AC30" s="3">
        <v>0.29</v>
      </c>
      <c r="AD30" s="20">
        <f t="shared" ref="AD30:AD40" si="19">AB30*AC30</f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ref="AM30:AM40" si="20">AK30*AL30</f>
        <v>0.011</v>
      </c>
      <c r="AN30" s="3">
        <v>0.01</v>
      </c>
      <c r="AO30" s="3">
        <v>0.38</v>
      </c>
      <c r="AP30" s="3">
        <f t="shared" ref="AP30:AP40" si="21">AO30*AN30</f>
        <v>0.0038</v>
      </c>
      <c r="AQ30" s="1">
        <f t="shared" ref="AQ30:AQ40" si="22">(AP30+AM30+AD30+AA30+U30+X30+AG30+AJ30)</f>
        <v>0.0220776726439497</v>
      </c>
      <c r="AR30" s="25">
        <f t="shared" ref="AR30:AR40" si="23">$B$29/12</f>
        <v>99.3408333333333</v>
      </c>
      <c r="AS30" s="1">
        <f t="shared" ref="AS30:AS40" si="24">$B$31</f>
        <v>0.13</v>
      </c>
      <c r="AT30" s="2">
        <f t="shared" ref="AT30:AT40" si="25">$E$4/12</f>
        <v>0.625</v>
      </c>
      <c r="AU30" s="1">
        <f t="shared" ref="AU30:AU40" si="26">AT30*10000*AS30*0.67*AR30*AQ30</f>
        <v>1193.93108818915</v>
      </c>
    </row>
    <row r="31" spans="1:47">
      <c r="A31" s="6" t="s">
        <v>72</v>
      </c>
      <c r="B31" s="6">
        <v>0.13</v>
      </c>
      <c r="C31" s="9">
        <v>2</v>
      </c>
      <c r="D31" s="12">
        <v>-3.69111771932143</v>
      </c>
      <c r="E31" s="13">
        <f t="shared" si="10"/>
        <v>-5.04022144351613</v>
      </c>
      <c r="F31" s="9" t="s">
        <v>109</v>
      </c>
      <c r="G31" s="6">
        <v>3</v>
      </c>
      <c r="H31" s="11">
        <f t="shared" si="6"/>
        <v>-3.69111771932143</v>
      </c>
      <c r="I31" s="11">
        <f t="shared" si="7"/>
        <v>269.458882280679</v>
      </c>
      <c r="J31" s="11">
        <f t="shared" si="11"/>
        <v>0.0106941029482903</v>
      </c>
      <c r="K31" s="11">
        <f t="shared" si="12"/>
        <v>99.3408333333333</v>
      </c>
      <c r="L31" s="11">
        <f t="shared" si="13"/>
        <v>0.993408333333333</v>
      </c>
      <c r="M31" s="6" t="s">
        <v>109</v>
      </c>
      <c r="N31" s="6"/>
      <c r="O31" s="11">
        <f t="shared" si="14"/>
        <v>2.95532436311992</v>
      </c>
      <c r="P31" s="11">
        <f t="shared" si="8"/>
        <v>0.0316045429847949</v>
      </c>
      <c r="Q31" s="16">
        <f t="shared" si="15"/>
        <v>0.00410859058802334</v>
      </c>
      <c r="R31" s="11">
        <f t="shared" si="16"/>
        <v>0.129143083333333</v>
      </c>
      <c r="S31" s="17">
        <f t="shared" si="9"/>
        <v>0.0318142519287587</v>
      </c>
      <c r="T31" s="3">
        <v>0.01</v>
      </c>
      <c r="U31" s="18">
        <f t="shared" si="17"/>
        <v>0.000318142519287587</v>
      </c>
      <c r="V31" s="17"/>
      <c r="W31" s="3"/>
      <c r="X31" s="18"/>
      <c r="Y31" s="19">
        <v>0.02</v>
      </c>
      <c r="Z31" s="3">
        <v>0.21</v>
      </c>
      <c r="AA31" s="20">
        <f t="shared" si="18"/>
        <v>0.0042</v>
      </c>
      <c r="AB31" s="3">
        <v>0.01</v>
      </c>
      <c r="AC31" s="3">
        <v>0.29</v>
      </c>
      <c r="AD31" s="20">
        <f t="shared" si="19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20"/>
        <v>0.011</v>
      </c>
      <c r="AN31" s="3">
        <v>0.01</v>
      </c>
      <c r="AO31" s="3">
        <v>0.38</v>
      </c>
      <c r="AP31" s="3">
        <f t="shared" si="21"/>
        <v>0.0038</v>
      </c>
      <c r="AQ31" s="1">
        <f t="shared" si="22"/>
        <v>0.0222181425192876</v>
      </c>
      <c r="AR31" s="25">
        <f t="shared" si="23"/>
        <v>99.3408333333333</v>
      </c>
      <c r="AS31" s="1">
        <f t="shared" si="24"/>
        <v>0.13</v>
      </c>
      <c r="AT31" s="2">
        <f t="shared" si="25"/>
        <v>0.625</v>
      </c>
      <c r="AU31" s="1">
        <f t="shared" si="26"/>
        <v>1201.5275116811</v>
      </c>
    </row>
    <row r="32" spans="1:47">
      <c r="A32" s="6"/>
      <c r="B32" s="6"/>
      <c r="C32" s="9">
        <v>3</v>
      </c>
      <c r="D32" s="12">
        <v>5.83767774464516</v>
      </c>
      <c r="E32" s="13">
        <f t="shared" si="10"/>
        <v>-3.69111771932143</v>
      </c>
      <c r="F32" s="9" t="s">
        <v>109</v>
      </c>
      <c r="G32" s="6">
        <v>4</v>
      </c>
      <c r="H32" s="11">
        <f t="shared" si="6"/>
        <v>5.83767774464516</v>
      </c>
      <c r="I32" s="11">
        <f t="shared" si="7"/>
        <v>278.987677744645</v>
      </c>
      <c r="J32" s="11">
        <f t="shared" si="11"/>
        <v>0.0367399984832971</v>
      </c>
      <c r="K32" s="11">
        <f t="shared" si="12"/>
        <v>99.3408333333333</v>
      </c>
      <c r="L32" s="11">
        <f t="shared" si="13"/>
        <v>0.993408333333333</v>
      </c>
      <c r="M32" s="6" t="s">
        <v>109</v>
      </c>
      <c r="N32" s="6"/>
      <c r="O32" s="11">
        <f t="shared" si="14"/>
        <v>3.91712815346846</v>
      </c>
      <c r="P32" s="11">
        <f t="shared" si="8"/>
        <v>0.143915282417311</v>
      </c>
      <c r="Q32" s="16">
        <f t="shared" si="15"/>
        <v>0.0187089867142505</v>
      </c>
      <c r="R32" s="11">
        <f t="shared" si="16"/>
        <v>0.129143083333333</v>
      </c>
      <c r="S32" s="17">
        <f t="shared" si="9"/>
        <v>0.144870218608305</v>
      </c>
      <c r="T32" s="3">
        <v>0.01</v>
      </c>
      <c r="U32" s="18">
        <f t="shared" si="17"/>
        <v>0.00144870218608305</v>
      </c>
      <c r="V32" s="17"/>
      <c r="W32" s="3"/>
      <c r="X32" s="18"/>
      <c r="Y32" s="19">
        <v>0.02</v>
      </c>
      <c r="Z32" s="3">
        <v>0.21</v>
      </c>
      <c r="AA32" s="20">
        <f t="shared" si="18"/>
        <v>0.0042</v>
      </c>
      <c r="AB32" s="3">
        <v>0.01</v>
      </c>
      <c r="AC32" s="3">
        <v>0.29</v>
      </c>
      <c r="AD32" s="20">
        <f t="shared" si="19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20"/>
        <v>0.011</v>
      </c>
      <c r="AN32" s="3">
        <v>0.01</v>
      </c>
      <c r="AO32" s="3">
        <v>0.38</v>
      </c>
      <c r="AP32" s="3">
        <f t="shared" si="21"/>
        <v>0.0038</v>
      </c>
      <c r="AQ32" s="1">
        <f t="shared" si="22"/>
        <v>0.023348702186083</v>
      </c>
      <c r="AR32" s="25">
        <f t="shared" si="23"/>
        <v>99.3408333333333</v>
      </c>
      <c r="AS32" s="1">
        <f t="shared" si="24"/>
        <v>0.13</v>
      </c>
      <c r="AT32" s="2">
        <f t="shared" si="25"/>
        <v>0.625</v>
      </c>
      <c r="AU32" s="1">
        <f t="shared" si="26"/>
        <v>1262.66667045967</v>
      </c>
    </row>
    <row r="33" spans="1:47">
      <c r="A33" s="6"/>
      <c r="B33" s="6"/>
      <c r="C33" s="9">
        <v>4</v>
      </c>
      <c r="D33" s="12">
        <v>11.9913326247667</v>
      </c>
      <c r="E33" s="13">
        <f t="shared" si="10"/>
        <v>5.83767774464516</v>
      </c>
      <c r="F33" s="9" t="s">
        <v>109</v>
      </c>
      <c r="G33" s="6">
        <v>5</v>
      </c>
      <c r="H33" s="11">
        <f t="shared" si="6"/>
        <v>11.9913326247667</v>
      </c>
      <c r="I33" s="11">
        <f t="shared" si="7"/>
        <v>285.141332624767</v>
      </c>
      <c r="J33" s="11">
        <f t="shared" si="11"/>
        <v>0.0780269732986816</v>
      </c>
      <c r="K33" s="11">
        <f t="shared" si="12"/>
        <v>99.3408333333333</v>
      </c>
      <c r="L33" s="11">
        <f t="shared" si="13"/>
        <v>0.993408333333333</v>
      </c>
      <c r="M33" s="6" t="s">
        <v>111</v>
      </c>
      <c r="N33" s="11">
        <f>(O32-P32)*C24/100</f>
        <v>3.58455222749859</v>
      </c>
      <c r="O33" s="11">
        <f t="shared" si="14"/>
        <v>1.18206897688589</v>
      </c>
      <c r="P33" s="11">
        <f t="shared" si="8"/>
        <v>0.0922332644966753</v>
      </c>
      <c r="Q33" s="16">
        <f t="shared" si="15"/>
        <v>0.0119903243845678</v>
      </c>
      <c r="R33" s="11">
        <f t="shared" si="16"/>
        <v>0.129143083333333</v>
      </c>
      <c r="S33" s="17">
        <f t="shared" si="9"/>
        <v>0.0928452695652263</v>
      </c>
      <c r="T33" s="3">
        <v>0.01</v>
      </c>
      <c r="U33" s="18">
        <f t="shared" si="17"/>
        <v>0.000928452695652263</v>
      </c>
      <c r="V33" s="17"/>
      <c r="W33" s="3"/>
      <c r="X33" s="18"/>
      <c r="Y33" s="19">
        <v>0.04</v>
      </c>
      <c r="Z33" s="3">
        <v>0.21</v>
      </c>
      <c r="AA33" s="20">
        <f t="shared" si="18"/>
        <v>0.0084</v>
      </c>
      <c r="AB33" s="3">
        <v>0.015</v>
      </c>
      <c r="AC33" s="3">
        <v>0.29</v>
      </c>
      <c r="AD33" s="20">
        <f t="shared" si="19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20"/>
        <v>0.011</v>
      </c>
      <c r="AN33" s="3">
        <v>0.015</v>
      </c>
      <c r="AO33" s="3">
        <v>0.38</v>
      </c>
      <c r="AP33" s="3">
        <f t="shared" si="21"/>
        <v>0.0057</v>
      </c>
      <c r="AQ33" s="1">
        <f t="shared" si="22"/>
        <v>0.0303784526956523</v>
      </c>
      <c r="AR33" s="25">
        <f t="shared" si="23"/>
        <v>99.3408333333333</v>
      </c>
      <c r="AS33" s="1">
        <f t="shared" si="24"/>
        <v>0.13</v>
      </c>
      <c r="AT33" s="2">
        <f t="shared" si="25"/>
        <v>0.625</v>
      </c>
      <c r="AU33" s="1">
        <f t="shared" si="26"/>
        <v>1642.82620135517</v>
      </c>
    </row>
    <row r="34" spans="1:47">
      <c r="A34" s="6"/>
      <c r="B34" s="6"/>
      <c r="C34" s="9">
        <v>5</v>
      </c>
      <c r="D34" s="12">
        <v>19.24527691</v>
      </c>
      <c r="E34" s="13">
        <f t="shared" si="10"/>
        <v>11.9913326247667</v>
      </c>
      <c r="F34" s="9" t="s">
        <v>111</v>
      </c>
      <c r="G34" s="6">
        <v>6</v>
      </c>
      <c r="H34" s="11">
        <f t="shared" si="6"/>
        <v>19.24527691</v>
      </c>
      <c r="I34" s="11">
        <f t="shared" si="7"/>
        <v>292.39527691</v>
      </c>
      <c r="J34" s="11">
        <f t="shared" si="11"/>
        <v>0.182035713304102</v>
      </c>
      <c r="K34" s="11">
        <f t="shared" si="12"/>
        <v>99.3408333333333</v>
      </c>
      <c r="L34" s="11">
        <f t="shared" si="13"/>
        <v>0.993408333333333</v>
      </c>
      <c r="M34" s="6" t="s">
        <v>109</v>
      </c>
      <c r="N34" s="6"/>
      <c r="O34" s="11">
        <f t="shared" si="14"/>
        <v>2.08324404572255</v>
      </c>
      <c r="P34" s="11">
        <f t="shared" si="8"/>
        <v>0.379224815849626</v>
      </c>
      <c r="Q34" s="16">
        <f t="shared" si="15"/>
        <v>0.0492992260604514</v>
      </c>
      <c r="R34" s="11">
        <f t="shared" si="16"/>
        <v>0.129143083333333</v>
      </c>
      <c r="S34" s="17">
        <f t="shared" si="9"/>
        <v>0.381741126105875</v>
      </c>
      <c r="T34" s="3">
        <v>0.01</v>
      </c>
      <c r="U34" s="18">
        <f t="shared" si="17"/>
        <v>0.00381741126105875</v>
      </c>
      <c r="V34" s="17"/>
      <c r="W34" s="3"/>
      <c r="X34" s="18"/>
      <c r="Y34" s="19">
        <v>0.04</v>
      </c>
      <c r="Z34" s="3">
        <v>0.21</v>
      </c>
      <c r="AA34" s="20">
        <f t="shared" si="18"/>
        <v>0.0084</v>
      </c>
      <c r="AB34" s="3">
        <v>0.015</v>
      </c>
      <c r="AC34" s="3">
        <v>0.29</v>
      </c>
      <c r="AD34" s="20">
        <f t="shared" si="19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20"/>
        <v>0.011</v>
      </c>
      <c r="AN34" s="3">
        <v>0.015</v>
      </c>
      <c r="AO34" s="3">
        <v>0.38</v>
      </c>
      <c r="AP34" s="3">
        <f t="shared" si="21"/>
        <v>0.0057</v>
      </c>
      <c r="AQ34" s="1">
        <f t="shared" si="22"/>
        <v>0.0332674112610587</v>
      </c>
      <c r="AR34" s="25">
        <f t="shared" si="23"/>
        <v>99.3408333333333</v>
      </c>
      <c r="AS34" s="1">
        <f t="shared" si="24"/>
        <v>0.13</v>
      </c>
      <c r="AT34" s="2">
        <f t="shared" si="25"/>
        <v>0.625</v>
      </c>
      <c r="AU34" s="1">
        <f t="shared" si="26"/>
        <v>1799.05722712293</v>
      </c>
    </row>
    <row r="35" spans="1:47">
      <c r="A35" s="6"/>
      <c r="B35" s="6"/>
      <c r="C35" s="9">
        <v>6</v>
      </c>
      <c r="D35" s="12">
        <v>23.626056115</v>
      </c>
      <c r="E35" s="13">
        <f t="shared" si="10"/>
        <v>19.24527691</v>
      </c>
      <c r="F35" s="9" t="s">
        <v>109</v>
      </c>
      <c r="G35" s="6">
        <v>7</v>
      </c>
      <c r="H35" s="11">
        <f t="shared" si="6"/>
        <v>23.626056115</v>
      </c>
      <c r="I35" s="11">
        <f t="shared" si="7"/>
        <v>296.776056115</v>
      </c>
      <c r="J35" s="11">
        <f t="shared" si="11"/>
        <v>0.297600844328619</v>
      </c>
      <c r="K35" s="11">
        <f t="shared" si="12"/>
        <v>99.3408333333333</v>
      </c>
      <c r="L35" s="11">
        <f t="shared" si="13"/>
        <v>0.993408333333333</v>
      </c>
      <c r="M35" s="6" t="s">
        <v>109</v>
      </c>
      <c r="N35" s="6"/>
      <c r="O35" s="11">
        <f t="shared" si="14"/>
        <v>2.69742756320625</v>
      </c>
      <c r="P35" s="11">
        <f t="shared" si="8"/>
        <v>0.80275672032547</v>
      </c>
      <c r="Q35" s="16">
        <f t="shared" si="15"/>
        <v>0.104358373642311</v>
      </c>
      <c r="R35" s="11">
        <f t="shared" si="16"/>
        <v>0.129143083333333</v>
      </c>
      <c r="S35" s="17">
        <f t="shared" si="9"/>
        <v>0.808083336317365</v>
      </c>
      <c r="T35" s="3">
        <v>0.01</v>
      </c>
      <c r="U35" s="18">
        <f t="shared" si="17"/>
        <v>0.00808083336317364</v>
      </c>
      <c r="V35" s="17"/>
      <c r="W35" s="3"/>
      <c r="X35" s="18"/>
      <c r="Y35" s="19">
        <v>0.04</v>
      </c>
      <c r="Z35" s="3">
        <v>0.21</v>
      </c>
      <c r="AA35" s="20">
        <f t="shared" si="18"/>
        <v>0.0084</v>
      </c>
      <c r="AB35" s="3">
        <v>0.015</v>
      </c>
      <c r="AC35" s="3">
        <v>0.29</v>
      </c>
      <c r="AD35" s="20">
        <f t="shared" si="19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20"/>
        <v>0.011</v>
      </c>
      <c r="AN35" s="3">
        <v>0.015</v>
      </c>
      <c r="AO35" s="3">
        <v>0.38</v>
      </c>
      <c r="AP35" s="3">
        <f t="shared" si="21"/>
        <v>0.0057</v>
      </c>
      <c r="AQ35" s="1">
        <f t="shared" si="22"/>
        <v>0.0375308333631736</v>
      </c>
      <c r="AR35" s="25">
        <f t="shared" si="23"/>
        <v>99.3408333333333</v>
      </c>
      <c r="AS35" s="1">
        <f t="shared" si="24"/>
        <v>0.13</v>
      </c>
      <c r="AT35" s="2">
        <f t="shared" si="25"/>
        <v>0.625</v>
      </c>
      <c r="AU35" s="1">
        <f t="shared" si="26"/>
        <v>2029.61740762197</v>
      </c>
    </row>
    <row r="36" spans="1:47">
      <c r="A36" s="6"/>
      <c r="B36" s="6"/>
      <c r="C36" s="9">
        <v>7</v>
      </c>
      <c r="D36" s="12">
        <v>24.7650414670968</v>
      </c>
      <c r="E36" s="13">
        <f t="shared" si="10"/>
        <v>23.626056115</v>
      </c>
      <c r="F36" s="9" t="s">
        <v>109</v>
      </c>
      <c r="G36" s="6">
        <v>8</v>
      </c>
      <c r="H36" s="11">
        <f t="shared" si="6"/>
        <v>24.7650414670968</v>
      </c>
      <c r="I36" s="11">
        <f t="shared" si="7"/>
        <v>297.915041467097</v>
      </c>
      <c r="J36" s="11">
        <f t="shared" si="11"/>
        <v>0.33737206516033</v>
      </c>
      <c r="K36" s="11">
        <f t="shared" si="12"/>
        <v>99.3408333333333</v>
      </c>
      <c r="L36" s="11">
        <f t="shared" si="13"/>
        <v>0.993408333333333</v>
      </c>
      <c r="M36" s="6" t="s">
        <v>109</v>
      </c>
      <c r="N36" s="6"/>
      <c r="O36" s="11">
        <f t="shared" si="14"/>
        <v>2.88807917621412</v>
      </c>
      <c r="P36" s="11">
        <f t="shared" si="8"/>
        <v>0.974357236025901</v>
      </c>
      <c r="Q36" s="16">
        <f t="shared" si="15"/>
        <v>0.126666440683367</v>
      </c>
      <c r="R36" s="11">
        <f t="shared" si="16"/>
        <v>0.129143083333333</v>
      </c>
      <c r="S36" s="17">
        <f t="shared" si="9"/>
        <v>0.980822490945385</v>
      </c>
      <c r="T36" s="3">
        <v>0.01</v>
      </c>
      <c r="U36" s="18">
        <f t="shared" si="17"/>
        <v>0.00980822490945386</v>
      </c>
      <c r="V36" s="17"/>
      <c r="W36" s="3"/>
      <c r="X36" s="18"/>
      <c r="Y36" s="19">
        <v>0.04</v>
      </c>
      <c r="Z36" s="3">
        <v>0.21</v>
      </c>
      <c r="AA36" s="20">
        <f t="shared" si="18"/>
        <v>0.0084</v>
      </c>
      <c r="AB36" s="3">
        <v>0.015</v>
      </c>
      <c r="AC36" s="3">
        <v>0.29</v>
      </c>
      <c r="AD36" s="20">
        <f t="shared" si="19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20"/>
        <v>0.011</v>
      </c>
      <c r="AN36" s="3">
        <v>0.015</v>
      </c>
      <c r="AO36" s="3">
        <v>0.38</v>
      </c>
      <c r="AP36" s="3">
        <f t="shared" si="21"/>
        <v>0.0057</v>
      </c>
      <c r="AQ36" s="1">
        <f t="shared" si="22"/>
        <v>0.0392582249094539</v>
      </c>
      <c r="AR36" s="25">
        <f t="shared" si="23"/>
        <v>99.3408333333333</v>
      </c>
      <c r="AS36" s="1">
        <f t="shared" si="24"/>
        <v>0.13</v>
      </c>
      <c r="AT36" s="2">
        <f t="shared" si="25"/>
        <v>0.625</v>
      </c>
      <c r="AU36" s="1">
        <f t="shared" si="26"/>
        <v>2123.03243835639</v>
      </c>
    </row>
    <row r="37" spans="1:47">
      <c r="A37" s="6"/>
      <c r="B37" s="6"/>
      <c r="C37" s="9">
        <v>8</v>
      </c>
      <c r="D37" s="12">
        <v>22.7031089896774</v>
      </c>
      <c r="E37" s="13">
        <f t="shared" si="10"/>
        <v>24.7650414670968</v>
      </c>
      <c r="F37" s="9" t="s">
        <v>109</v>
      </c>
      <c r="G37" s="6">
        <v>9</v>
      </c>
      <c r="H37" s="11">
        <f t="shared" si="6"/>
        <v>22.7031089896774</v>
      </c>
      <c r="I37" s="11">
        <f t="shared" si="7"/>
        <v>295.853108989677</v>
      </c>
      <c r="J37" s="11">
        <f t="shared" si="11"/>
        <v>0.268648329972432</v>
      </c>
      <c r="K37" s="11">
        <f t="shared" si="12"/>
        <v>99.3408333333333</v>
      </c>
      <c r="L37" s="11">
        <f t="shared" si="13"/>
        <v>0.993408333333333</v>
      </c>
      <c r="M37" s="6" t="s">
        <v>109</v>
      </c>
      <c r="N37" s="6"/>
      <c r="O37" s="11">
        <f t="shared" si="14"/>
        <v>2.90713027352155</v>
      </c>
      <c r="P37" s="11">
        <f t="shared" si="8"/>
        <v>0.780995692993864</v>
      </c>
      <c r="Q37" s="16">
        <f t="shared" si="15"/>
        <v>0.101529440089202</v>
      </c>
      <c r="R37" s="11">
        <f t="shared" si="16"/>
        <v>0.129143083333333</v>
      </c>
      <c r="S37" s="17">
        <f t="shared" si="9"/>
        <v>0.786177915755219</v>
      </c>
      <c r="T37" s="3">
        <v>0.01</v>
      </c>
      <c r="U37" s="18">
        <f t="shared" si="17"/>
        <v>0.00786177915755219</v>
      </c>
      <c r="V37" s="17"/>
      <c r="W37" s="3"/>
      <c r="X37" s="18"/>
      <c r="Y37" s="19">
        <v>0.04</v>
      </c>
      <c r="Z37" s="3">
        <v>0.21</v>
      </c>
      <c r="AA37" s="20">
        <f t="shared" si="18"/>
        <v>0.0084</v>
      </c>
      <c r="AB37" s="3">
        <v>0.015</v>
      </c>
      <c r="AC37" s="3">
        <v>0.29</v>
      </c>
      <c r="AD37" s="20">
        <f t="shared" si="19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20"/>
        <v>0.011</v>
      </c>
      <c r="AN37" s="3">
        <v>0.015</v>
      </c>
      <c r="AO37" s="3">
        <v>0.38</v>
      </c>
      <c r="AP37" s="3">
        <f t="shared" si="21"/>
        <v>0.0057</v>
      </c>
      <c r="AQ37" s="1">
        <f t="shared" si="22"/>
        <v>0.0373117791575522</v>
      </c>
      <c r="AR37" s="25">
        <f t="shared" si="23"/>
        <v>99.3408333333333</v>
      </c>
      <c r="AS37" s="1">
        <f t="shared" si="24"/>
        <v>0.13</v>
      </c>
      <c r="AT37" s="2">
        <f t="shared" si="25"/>
        <v>0.625</v>
      </c>
      <c r="AU37" s="1">
        <f t="shared" si="26"/>
        <v>2017.77124836833</v>
      </c>
    </row>
    <row r="38" spans="1:47">
      <c r="A38" s="6"/>
      <c r="B38" s="6"/>
      <c r="C38" s="9">
        <v>9</v>
      </c>
      <c r="D38" s="12">
        <v>20.2802381463333</v>
      </c>
      <c r="E38" s="13">
        <f t="shared" si="10"/>
        <v>22.7031089896774</v>
      </c>
      <c r="F38" s="9" t="s">
        <v>109</v>
      </c>
      <c r="G38" s="6">
        <v>10</v>
      </c>
      <c r="H38" s="11">
        <f t="shared" si="6"/>
        <v>20.2802381463333</v>
      </c>
      <c r="I38" s="11">
        <f t="shared" si="7"/>
        <v>293.430238146333</v>
      </c>
      <c r="J38" s="11">
        <f t="shared" si="11"/>
        <v>0.204722629082317</v>
      </c>
      <c r="K38" s="11">
        <f t="shared" si="12"/>
        <v>99.3408333333333</v>
      </c>
      <c r="L38" s="11">
        <f t="shared" si="13"/>
        <v>0.993408333333333</v>
      </c>
      <c r="M38" s="6" t="s">
        <v>109</v>
      </c>
      <c r="N38" s="6"/>
      <c r="O38" s="11">
        <f t="shared" si="14"/>
        <v>3.11954291386102</v>
      </c>
      <c r="P38" s="11">
        <f t="shared" si="8"/>
        <v>0.63864102686074</v>
      </c>
      <c r="Q38" s="16">
        <f t="shared" si="15"/>
        <v>0.0830233334918962</v>
      </c>
      <c r="R38" s="11">
        <f t="shared" si="16"/>
        <v>0.129143083333333</v>
      </c>
      <c r="S38" s="17">
        <f t="shared" si="9"/>
        <v>0.642878668752267</v>
      </c>
      <c r="T38" s="3">
        <v>0.01</v>
      </c>
      <c r="U38" s="18">
        <f t="shared" si="17"/>
        <v>0.00642878668752267</v>
      </c>
      <c r="V38" s="17"/>
      <c r="W38" s="3"/>
      <c r="X38" s="18"/>
      <c r="Y38" s="19">
        <v>0.02</v>
      </c>
      <c r="Z38" s="3">
        <v>0.21</v>
      </c>
      <c r="AA38" s="20">
        <f t="shared" si="18"/>
        <v>0.0042</v>
      </c>
      <c r="AB38" s="3">
        <v>0.01</v>
      </c>
      <c r="AC38" s="3">
        <v>0.29</v>
      </c>
      <c r="AD38" s="20">
        <f t="shared" si="19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20"/>
        <v>0.011</v>
      </c>
      <c r="AN38" s="3">
        <v>0.01</v>
      </c>
      <c r="AO38" s="3">
        <v>0.38</v>
      </c>
      <c r="AP38" s="3">
        <f t="shared" si="21"/>
        <v>0.0038</v>
      </c>
      <c r="AQ38" s="1">
        <f t="shared" si="22"/>
        <v>0.0283287866875227</v>
      </c>
      <c r="AR38" s="25">
        <f t="shared" si="23"/>
        <v>99.3408333333333</v>
      </c>
      <c r="AS38" s="1">
        <f t="shared" si="24"/>
        <v>0.13</v>
      </c>
      <c r="AT38" s="2">
        <f t="shared" si="25"/>
        <v>0.625</v>
      </c>
      <c r="AU38" s="1">
        <f t="shared" si="26"/>
        <v>1531.98299759107</v>
      </c>
    </row>
    <row r="39" spans="1:47">
      <c r="A39" s="6"/>
      <c r="B39" s="6"/>
      <c r="C39" s="9">
        <v>10</v>
      </c>
      <c r="D39" s="12">
        <v>10.6892414250968</v>
      </c>
      <c r="E39" s="13">
        <f t="shared" si="10"/>
        <v>20.2802381463333</v>
      </c>
      <c r="F39" s="9" t="s">
        <v>109</v>
      </c>
      <c r="G39" s="6">
        <v>11</v>
      </c>
      <c r="H39" s="11">
        <f t="shared" si="6"/>
        <v>10.6892414250968</v>
      </c>
      <c r="I39" s="11">
        <f t="shared" si="7"/>
        <v>283.839241425097</v>
      </c>
      <c r="J39" s="11">
        <f t="shared" si="11"/>
        <v>0.0667134569633703</v>
      </c>
      <c r="K39" s="11">
        <f t="shared" si="12"/>
        <v>99.3408333333333</v>
      </c>
      <c r="L39" s="11">
        <f t="shared" si="13"/>
        <v>0.993408333333333</v>
      </c>
      <c r="M39" s="6" t="s">
        <v>111</v>
      </c>
      <c r="N39" s="11">
        <f>(O38-P38)*C24/100</f>
        <v>2.35685679265026</v>
      </c>
      <c r="O39" s="11">
        <f t="shared" si="14"/>
        <v>1.11745342768335</v>
      </c>
      <c r="P39" s="11">
        <f t="shared" si="8"/>
        <v>0.0745491811563236</v>
      </c>
      <c r="Q39" s="16">
        <f t="shared" si="15"/>
        <v>0.00969139355032207</v>
      </c>
      <c r="R39" s="11">
        <f t="shared" si="16"/>
        <v>0.129143083333333</v>
      </c>
      <c r="S39" s="17">
        <f t="shared" si="9"/>
        <v>0.0750438451690632</v>
      </c>
      <c r="T39" s="3">
        <v>0.01</v>
      </c>
      <c r="U39" s="18">
        <f t="shared" si="17"/>
        <v>0.000750438451690632</v>
      </c>
      <c r="V39" s="17"/>
      <c r="W39" s="3"/>
      <c r="X39" s="18"/>
      <c r="Y39" s="19">
        <v>0.02</v>
      </c>
      <c r="Z39" s="3">
        <v>0.21</v>
      </c>
      <c r="AA39" s="20">
        <f t="shared" si="18"/>
        <v>0.0042</v>
      </c>
      <c r="AB39" s="3">
        <v>0.01</v>
      </c>
      <c r="AC39" s="3">
        <v>0.29</v>
      </c>
      <c r="AD39" s="20">
        <f t="shared" si="19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20"/>
        <v>0.011</v>
      </c>
      <c r="AN39" s="3">
        <v>0.01</v>
      </c>
      <c r="AO39" s="3">
        <v>0.38</v>
      </c>
      <c r="AP39" s="3">
        <f t="shared" si="21"/>
        <v>0.0038</v>
      </c>
      <c r="AQ39" s="1">
        <f t="shared" si="22"/>
        <v>0.0226504384516906</v>
      </c>
      <c r="AR39" s="25">
        <f t="shared" si="23"/>
        <v>99.3408333333333</v>
      </c>
      <c r="AS39" s="1">
        <f t="shared" si="24"/>
        <v>0.13</v>
      </c>
      <c r="AT39" s="2">
        <f t="shared" si="25"/>
        <v>0.625</v>
      </c>
      <c r="AU39" s="1">
        <f t="shared" si="26"/>
        <v>1224.90549908572</v>
      </c>
    </row>
    <row r="40" spans="1:48">
      <c r="A40" s="6"/>
      <c r="B40" s="6"/>
      <c r="C40" s="9">
        <v>11</v>
      </c>
      <c r="D40" s="12">
        <v>2.22422809096667</v>
      </c>
      <c r="E40" s="13">
        <f t="shared" si="10"/>
        <v>10.6892414250968</v>
      </c>
      <c r="F40" s="9" t="s">
        <v>111</v>
      </c>
      <c r="G40" s="6">
        <v>12</v>
      </c>
      <c r="H40" s="11">
        <f t="shared" si="6"/>
        <v>2.22422809096667</v>
      </c>
      <c r="I40" s="11">
        <f t="shared" si="7"/>
        <v>275.374228090967</v>
      </c>
      <c r="J40" s="11">
        <f t="shared" si="11"/>
        <v>0.0232406760877958</v>
      </c>
      <c r="K40" s="11">
        <f t="shared" si="12"/>
        <v>99.3408333333333</v>
      </c>
      <c r="L40" s="11">
        <f t="shared" si="13"/>
        <v>0.993408333333333</v>
      </c>
      <c r="M40" s="6" t="s">
        <v>109</v>
      </c>
      <c r="N40" s="6"/>
      <c r="O40" s="11">
        <f t="shared" si="14"/>
        <v>2.03631257986036</v>
      </c>
      <c r="P40" s="11">
        <f t="shared" si="8"/>
        <v>0.0473252810820383</v>
      </c>
      <c r="Q40" s="16">
        <f t="shared" si="15"/>
        <v>0.00615228654066498</v>
      </c>
      <c r="R40" s="11">
        <f t="shared" si="16"/>
        <v>0.129143083333333</v>
      </c>
      <c r="S40" s="17">
        <f t="shared" si="9"/>
        <v>0.0476393034908825</v>
      </c>
      <c r="T40" s="3">
        <v>0.01</v>
      </c>
      <c r="U40" s="18">
        <f t="shared" si="17"/>
        <v>0.000476393034908825</v>
      </c>
      <c r="V40" s="17"/>
      <c r="W40" s="3"/>
      <c r="X40" s="18"/>
      <c r="Y40" s="19">
        <v>0.02</v>
      </c>
      <c r="Z40" s="3">
        <v>0.21</v>
      </c>
      <c r="AA40" s="20">
        <f t="shared" si="18"/>
        <v>0.0042</v>
      </c>
      <c r="AB40" s="3">
        <v>0.01</v>
      </c>
      <c r="AC40" s="3">
        <v>0.29</v>
      </c>
      <c r="AD40" s="20">
        <f t="shared" si="19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20"/>
        <v>0.011</v>
      </c>
      <c r="AN40" s="3">
        <v>0.01</v>
      </c>
      <c r="AO40" s="3">
        <v>0.38</v>
      </c>
      <c r="AP40" s="3">
        <f t="shared" si="21"/>
        <v>0.0038</v>
      </c>
      <c r="AQ40" s="1">
        <f t="shared" si="22"/>
        <v>0.0223763930349088</v>
      </c>
      <c r="AR40" s="25">
        <f t="shared" si="23"/>
        <v>99.3408333333333</v>
      </c>
      <c r="AS40" s="1">
        <f t="shared" si="24"/>
        <v>0.13</v>
      </c>
      <c r="AT40" s="2">
        <f t="shared" si="25"/>
        <v>0.625</v>
      </c>
      <c r="AU40" s="1">
        <f t="shared" si="26"/>
        <v>1210.08548848278</v>
      </c>
      <c r="AV40" s="1">
        <f>SUM(AU29:AU40)</f>
        <v>18425.6735515142</v>
      </c>
    </row>
    <row r="41" spans="1:19">
      <c r="A41" s="6"/>
      <c r="B41" s="6"/>
      <c r="C41" s="9">
        <v>12</v>
      </c>
      <c r="D41" s="12">
        <v>-5.18222131987097</v>
      </c>
      <c r="E41" s="13">
        <f t="shared" si="10"/>
        <v>2.22422809096667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9:42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</row>
    <row r="43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pans="1:47">
      <c r="A44" s="6" t="s">
        <v>107</v>
      </c>
      <c r="B44" s="6">
        <v>1166.832</v>
      </c>
      <c r="C44" s="9" t="s">
        <v>108</v>
      </c>
      <c r="D44" s="9">
        <v>-6.51</v>
      </c>
      <c r="E44" s="9"/>
      <c r="F44" s="9"/>
      <c r="G44" s="6">
        <v>1</v>
      </c>
      <c r="H44" s="11">
        <f t="shared" ref="H44:H55" si="27">E45</f>
        <v>-6.51</v>
      </c>
      <c r="I44" s="11">
        <f t="shared" ref="I44:I55" si="28">H44+273.15</f>
        <v>266.64</v>
      </c>
      <c r="J44" s="11">
        <f t="shared" ref="J44:J55" si="29">EXP(($C$18*(I44-$C$16))/($C$19*I44*$C$16))</f>
        <v>0.00729859829668451</v>
      </c>
      <c r="K44" s="11">
        <f>$B$44/12</f>
        <v>97.236</v>
      </c>
      <c r="L44" s="11">
        <f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30">O44*J44</f>
        <v>0.00709686503976415</v>
      </c>
      <c r="Q44" s="16">
        <f>P44*$B$46</f>
        <v>0.000922592455169339</v>
      </c>
      <c r="R44" s="11">
        <f>L44*$B$46</f>
        <v>0.1264068</v>
      </c>
      <c r="S44" s="17">
        <f t="shared" ref="S44:S55" si="31">Q44/R44</f>
        <v>0.00729859829668451</v>
      </c>
      <c r="T44" s="3">
        <v>0.01</v>
      </c>
      <c r="U44" s="18">
        <f t="shared" ref="U44:U55" si="32">S44*T44</f>
        <v>7.29859829668451e-5</v>
      </c>
      <c r="V44" s="17"/>
      <c r="W44" s="3"/>
      <c r="X44" s="18"/>
      <c r="Y44" s="19">
        <v>0.02</v>
      </c>
      <c r="Z44" s="3">
        <v>0.29</v>
      </c>
      <c r="AA44" s="20">
        <f t="shared" ref="AA44:AA55" si="33">Y44*Z44</f>
        <v>0.0058</v>
      </c>
      <c r="AB44" s="3">
        <v>0.01</v>
      </c>
      <c r="AC44" s="3">
        <v>0.28</v>
      </c>
      <c r="AD44" s="20">
        <f t="shared" ref="AD44:AD55" si="34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5">AK44*AL44</f>
        <v>0.007</v>
      </c>
      <c r="AN44" s="3">
        <v>0.01</v>
      </c>
      <c r="AO44" s="3">
        <v>0.35</v>
      </c>
      <c r="AP44" s="3">
        <f t="shared" ref="AP44:AP55" si="36">AO44*AN44</f>
        <v>0.0035</v>
      </c>
      <c r="AQ44" s="1">
        <f>(AP44+AM44+AD44+AA44+U44+X44+AG44+AJ44)</f>
        <v>0.0191729859829668</v>
      </c>
      <c r="AR44" s="25">
        <f>$B$44/12</f>
        <v>97.236</v>
      </c>
      <c r="AS44" s="1">
        <f>$B$46</f>
        <v>0.13</v>
      </c>
      <c r="AT44" s="2">
        <f>$E$3/12</f>
        <v>0.691666666666667</v>
      </c>
      <c r="AU44" s="1">
        <f t="shared" ref="AU44:AU55" si="37">AT44*10000*AS44*0.67*AR44*AQ44</f>
        <v>1123.13468909266</v>
      </c>
    </row>
    <row r="45" spans="1:47">
      <c r="A45" s="6" t="s">
        <v>110</v>
      </c>
      <c r="B45" s="6">
        <v>1</v>
      </c>
      <c r="C45" s="9">
        <v>1</v>
      </c>
      <c r="D45" s="12">
        <v>-5.04022144351613</v>
      </c>
      <c r="E45" s="13">
        <f t="shared" ref="E45:E56" si="38">D44</f>
        <v>-6.51</v>
      </c>
      <c r="F45" s="9" t="s">
        <v>109</v>
      </c>
      <c r="G45" s="6">
        <v>2</v>
      </c>
      <c r="H45" s="11">
        <f t="shared" si="27"/>
        <v>-5.04022144351613</v>
      </c>
      <c r="I45" s="11">
        <f t="shared" si="28"/>
        <v>268.109778556484</v>
      </c>
      <c r="J45" s="11">
        <f t="shared" si="29"/>
        <v>0.00891616996896028</v>
      </c>
      <c r="K45" s="11">
        <f>$B$44/12</f>
        <v>97.236</v>
      </c>
      <c r="L45" s="11">
        <f>K45*$B$45/100</f>
        <v>0.97236</v>
      </c>
      <c r="M45" s="6" t="s">
        <v>109</v>
      </c>
      <c r="N45" s="6"/>
      <c r="O45" s="11">
        <f t="shared" ref="O45:O55" si="39">L45+O44-P44-N45</f>
        <v>1.93762313496024</v>
      </c>
      <c r="P45" s="11">
        <f t="shared" si="30"/>
        <v>0.0172761772070951</v>
      </c>
      <c r="Q45" s="16">
        <f>P45*$B$46</f>
        <v>0.00224590303692237</v>
      </c>
      <c r="R45" s="11">
        <f t="shared" ref="R45:R55" si="40">L45*$B$46</f>
        <v>0.1264068</v>
      </c>
      <c r="S45" s="17">
        <f t="shared" si="31"/>
        <v>0.0177672643949722</v>
      </c>
      <c r="T45" s="3">
        <v>0.01</v>
      </c>
      <c r="U45" s="18">
        <f t="shared" si="32"/>
        <v>0.000177672643949722</v>
      </c>
      <c r="V45" s="17"/>
      <c r="W45" s="3"/>
      <c r="X45" s="18"/>
      <c r="Y45" s="19">
        <v>0.02</v>
      </c>
      <c r="Z45" s="3">
        <v>0.29</v>
      </c>
      <c r="AA45" s="20">
        <f t="shared" si="33"/>
        <v>0.0058</v>
      </c>
      <c r="AB45" s="3">
        <v>0.01</v>
      </c>
      <c r="AC45" s="3">
        <v>0.28</v>
      </c>
      <c r="AD45" s="20">
        <f t="shared" si="34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5"/>
        <v>0.007</v>
      </c>
      <c r="AN45" s="3">
        <v>0.01</v>
      </c>
      <c r="AO45" s="3">
        <v>0.35</v>
      </c>
      <c r="AP45" s="3">
        <f t="shared" si="36"/>
        <v>0.0035</v>
      </c>
      <c r="AQ45" s="1">
        <f t="shared" ref="AQ45:AQ55" si="41">(AP45+AM45+AD45+AA45+U45+X45+AG45+AJ45)</f>
        <v>0.0192776726439497</v>
      </c>
      <c r="AR45" s="25">
        <f>$B$44/12</f>
        <v>97.236</v>
      </c>
      <c r="AS45" s="1">
        <f t="shared" ref="AS45:AS55" si="42">$B$46</f>
        <v>0.13</v>
      </c>
      <c r="AT45" s="2">
        <f t="shared" ref="AT45:AT55" si="43">$E$3/12</f>
        <v>0.691666666666667</v>
      </c>
      <c r="AU45" s="1">
        <f t="shared" si="37"/>
        <v>1129.26713088027</v>
      </c>
    </row>
    <row r="46" spans="1:47">
      <c r="A46" s="6" t="s">
        <v>72</v>
      </c>
      <c r="B46" s="6">
        <v>0.13</v>
      </c>
      <c r="C46" s="9">
        <v>2</v>
      </c>
      <c r="D46" s="12">
        <v>-3.69111771932143</v>
      </c>
      <c r="E46" s="13">
        <f t="shared" si="38"/>
        <v>-5.04022144351613</v>
      </c>
      <c r="F46" s="9" t="s">
        <v>109</v>
      </c>
      <c r="G46" s="6">
        <v>3</v>
      </c>
      <c r="H46" s="11">
        <f t="shared" si="27"/>
        <v>-3.69111771932143</v>
      </c>
      <c r="I46" s="11">
        <f t="shared" si="28"/>
        <v>269.458882280679</v>
      </c>
      <c r="J46" s="11">
        <f t="shared" si="29"/>
        <v>0.0106941029482903</v>
      </c>
      <c r="K46" s="11">
        <f>$B$44/12</f>
        <v>97.236</v>
      </c>
      <c r="L46" s="11">
        <f t="shared" ref="L46:L55" si="44">K46*$B$45/100</f>
        <v>0.97236</v>
      </c>
      <c r="M46" s="6" t="s">
        <v>109</v>
      </c>
      <c r="N46" s="6"/>
      <c r="O46" s="11">
        <f t="shared" si="39"/>
        <v>2.89270695775314</v>
      </c>
      <c r="P46" s="11">
        <f t="shared" si="30"/>
        <v>0.0309349060054478</v>
      </c>
      <c r="Q46" s="16">
        <f>P46*$B$46</f>
        <v>0.00402153778070821</v>
      </c>
      <c r="R46" s="11">
        <f t="shared" si="40"/>
        <v>0.1264068</v>
      </c>
      <c r="S46" s="17">
        <f t="shared" si="31"/>
        <v>0.0318142519287587</v>
      </c>
      <c r="T46" s="3">
        <v>0.01</v>
      </c>
      <c r="U46" s="18">
        <f t="shared" si="32"/>
        <v>0.000318142519287587</v>
      </c>
      <c r="V46" s="17"/>
      <c r="W46" s="3"/>
      <c r="X46" s="18"/>
      <c r="Y46" s="19">
        <v>0.02</v>
      </c>
      <c r="Z46" s="3">
        <v>0.29</v>
      </c>
      <c r="AA46" s="20">
        <f t="shared" si="33"/>
        <v>0.0058</v>
      </c>
      <c r="AB46" s="3">
        <v>0.01</v>
      </c>
      <c r="AC46" s="3">
        <v>0.28</v>
      </c>
      <c r="AD46" s="20">
        <f t="shared" si="34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5"/>
        <v>0.007</v>
      </c>
      <c r="AN46" s="3">
        <v>0.01</v>
      </c>
      <c r="AO46" s="3">
        <v>0.35</v>
      </c>
      <c r="AP46" s="3">
        <f t="shared" si="36"/>
        <v>0.0035</v>
      </c>
      <c r="AQ46" s="1">
        <f t="shared" si="41"/>
        <v>0.0194181425192876</v>
      </c>
      <c r="AR46" s="25">
        <f t="shared" ref="AR46:AR55" si="45">$B$44/12</f>
        <v>97.236</v>
      </c>
      <c r="AS46" s="1">
        <f t="shared" si="42"/>
        <v>0.13</v>
      </c>
      <c r="AT46" s="2">
        <f t="shared" si="43"/>
        <v>0.691666666666667</v>
      </c>
      <c r="AU46" s="1">
        <f t="shared" si="37"/>
        <v>1137.4957182221</v>
      </c>
    </row>
    <row r="47" spans="1:47">
      <c r="A47" s="6"/>
      <c r="B47" s="6"/>
      <c r="C47" s="9">
        <v>3</v>
      </c>
      <c r="D47" s="12">
        <v>5.83767774464516</v>
      </c>
      <c r="E47" s="13">
        <f t="shared" si="38"/>
        <v>-3.69111771932143</v>
      </c>
      <c r="F47" s="9" t="s">
        <v>109</v>
      </c>
      <c r="G47" s="6">
        <v>4</v>
      </c>
      <c r="H47" s="11">
        <f t="shared" si="27"/>
        <v>5.83767774464516</v>
      </c>
      <c r="I47" s="11">
        <f t="shared" si="28"/>
        <v>278.987677744645</v>
      </c>
      <c r="J47" s="11">
        <f t="shared" si="29"/>
        <v>0.0367399984832971</v>
      </c>
      <c r="K47" s="11">
        <f>$B$44/12</f>
        <v>97.236</v>
      </c>
      <c r="L47" s="11">
        <f t="shared" si="44"/>
        <v>0.97236</v>
      </c>
      <c r="M47" s="6" t="s">
        <v>109</v>
      </c>
      <c r="N47" s="6"/>
      <c r="O47" s="11">
        <f t="shared" si="39"/>
        <v>3.83413205174769</v>
      </c>
      <c r="P47" s="11">
        <f t="shared" si="30"/>
        <v>0.140866005765971</v>
      </c>
      <c r="Q47" s="16">
        <f t="shared" ref="Q47:Q55" si="46">P47*$B$46</f>
        <v>0.0183125807495762</v>
      </c>
      <c r="R47" s="11">
        <f t="shared" si="40"/>
        <v>0.1264068</v>
      </c>
      <c r="S47" s="17">
        <f t="shared" si="31"/>
        <v>0.144870218608304</v>
      </c>
      <c r="T47" s="3">
        <v>0.01</v>
      </c>
      <c r="U47" s="18">
        <f t="shared" si="32"/>
        <v>0.00144870218608304</v>
      </c>
      <c r="V47" s="17"/>
      <c r="W47" s="3"/>
      <c r="X47" s="18"/>
      <c r="Y47" s="19">
        <v>0.02</v>
      </c>
      <c r="Z47" s="3">
        <v>0.29</v>
      </c>
      <c r="AA47" s="20">
        <f t="shared" si="33"/>
        <v>0.0058</v>
      </c>
      <c r="AB47" s="3">
        <v>0.01</v>
      </c>
      <c r="AC47" s="3">
        <v>0.28</v>
      </c>
      <c r="AD47" s="20">
        <f t="shared" si="34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5"/>
        <v>0.007</v>
      </c>
      <c r="AN47" s="3">
        <v>0.01</v>
      </c>
      <c r="AO47" s="3">
        <v>0.35</v>
      </c>
      <c r="AP47" s="3">
        <f t="shared" si="36"/>
        <v>0.0035</v>
      </c>
      <c r="AQ47" s="1">
        <f t="shared" si="41"/>
        <v>0.020548702186083</v>
      </c>
      <c r="AR47" s="25">
        <f t="shared" si="45"/>
        <v>97.236</v>
      </c>
      <c r="AS47" s="1">
        <f t="shared" si="42"/>
        <v>0.13</v>
      </c>
      <c r="AT47" s="2">
        <f t="shared" si="43"/>
        <v>0.691666666666667</v>
      </c>
      <c r="AU47" s="1">
        <f t="shared" si="37"/>
        <v>1203.72279318033</v>
      </c>
    </row>
    <row r="48" spans="1:47">
      <c r="A48" s="6"/>
      <c r="B48" s="6"/>
      <c r="C48" s="9">
        <v>4</v>
      </c>
      <c r="D48" s="12">
        <v>11.9913326247667</v>
      </c>
      <c r="E48" s="13">
        <f t="shared" si="38"/>
        <v>5.83767774464516</v>
      </c>
      <c r="F48" s="9" t="s">
        <v>109</v>
      </c>
      <c r="G48" s="6">
        <v>5</v>
      </c>
      <c r="H48" s="11">
        <f t="shared" si="27"/>
        <v>11.9913326247667</v>
      </c>
      <c r="I48" s="11">
        <f t="shared" si="28"/>
        <v>285.141332624767</v>
      </c>
      <c r="J48" s="11">
        <f t="shared" si="29"/>
        <v>0.0780269732986816</v>
      </c>
      <c r="K48" s="11">
        <f t="shared" ref="K48:K55" si="47">$B$44/12</f>
        <v>97.236</v>
      </c>
      <c r="L48" s="11">
        <f t="shared" si="44"/>
        <v>0.97236</v>
      </c>
      <c r="M48" s="6" t="s">
        <v>111</v>
      </c>
      <c r="N48" s="11">
        <f>(O47-P47)*$C$24/100</f>
        <v>3.50860274368264</v>
      </c>
      <c r="O48" s="11">
        <f t="shared" si="39"/>
        <v>1.15702330229909</v>
      </c>
      <c r="P48" s="11">
        <f t="shared" si="30"/>
        <v>0.0902790263144432</v>
      </c>
      <c r="Q48" s="16">
        <f t="shared" si="46"/>
        <v>0.0117362734208776</v>
      </c>
      <c r="R48" s="11">
        <f t="shared" si="40"/>
        <v>0.1264068</v>
      </c>
      <c r="S48" s="17">
        <f t="shared" si="31"/>
        <v>0.0928452695652261</v>
      </c>
      <c r="T48" s="3">
        <v>0.01</v>
      </c>
      <c r="U48" s="18">
        <f t="shared" si="32"/>
        <v>0.000928452695652261</v>
      </c>
      <c r="V48" s="17"/>
      <c r="W48" s="3"/>
      <c r="X48" s="18"/>
      <c r="Y48" s="19">
        <v>0.04</v>
      </c>
      <c r="Z48" s="3">
        <v>0.29</v>
      </c>
      <c r="AA48" s="20">
        <f t="shared" si="33"/>
        <v>0.0116</v>
      </c>
      <c r="AB48" s="3">
        <v>0.015</v>
      </c>
      <c r="AC48" s="3">
        <v>0.28</v>
      </c>
      <c r="AD48" s="20">
        <f t="shared" si="34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5"/>
        <v>0.007</v>
      </c>
      <c r="AN48" s="3">
        <v>0.015</v>
      </c>
      <c r="AO48" s="3">
        <v>0.35</v>
      </c>
      <c r="AP48" s="3">
        <f t="shared" si="36"/>
        <v>0.00525</v>
      </c>
      <c r="AQ48" s="1">
        <f t="shared" si="41"/>
        <v>0.0289784526956523</v>
      </c>
      <c r="AR48" s="25">
        <f t="shared" si="45"/>
        <v>97.236</v>
      </c>
      <c r="AS48" s="1">
        <f t="shared" si="42"/>
        <v>0.13</v>
      </c>
      <c r="AT48" s="2">
        <f t="shared" si="43"/>
        <v>0.691666666666667</v>
      </c>
      <c r="AU48" s="1">
        <f t="shared" si="37"/>
        <v>1697.52929917292</v>
      </c>
    </row>
    <row r="49" spans="1:47">
      <c r="A49" s="6"/>
      <c r="B49" s="6"/>
      <c r="C49" s="9">
        <v>5</v>
      </c>
      <c r="D49" s="12">
        <v>19.24527691</v>
      </c>
      <c r="E49" s="13">
        <f t="shared" si="38"/>
        <v>11.9913326247667</v>
      </c>
      <c r="F49" s="9" t="s">
        <v>111</v>
      </c>
      <c r="G49" s="6">
        <v>6</v>
      </c>
      <c r="H49" s="11">
        <f t="shared" si="27"/>
        <v>19.24527691</v>
      </c>
      <c r="I49" s="11">
        <f t="shared" si="28"/>
        <v>292.39527691</v>
      </c>
      <c r="J49" s="11">
        <f t="shared" si="29"/>
        <v>0.182035713304102</v>
      </c>
      <c r="K49" s="11">
        <f t="shared" si="47"/>
        <v>97.236</v>
      </c>
      <c r="L49" s="11">
        <f t="shared" si="44"/>
        <v>0.97236</v>
      </c>
      <c r="M49" s="6" t="s">
        <v>109</v>
      </c>
      <c r="N49" s="6"/>
      <c r="O49" s="11">
        <f t="shared" si="39"/>
        <v>2.03910427598464</v>
      </c>
      <c r="P49" s="11">
        <f t="shared" si="30"/>
        <v>0.371189801380308</v>
      </c>
      <c r="Q49" s="16">
        <f t="shared" si="46"/>
        <v>0.0482546741794401</v>
      </c>
      <c r="R49" s="11">
        <f t="shared" si="40"/>
        <v>0.1264068</v>
      </c>
      <c r="S49" s="17">
        <f t="shared" si="31"/>
        <v>0.381741126105874</v>
      </c>
      <c r="T49" s="3">
        <v>0.01</v>
      </c>
      <c r="U49" s="18">
        <f t="shared" si="32"/>
        <v>0.00381741126105874</v>
      </c>
      <c r="V49" s="17"/>
      <c r="W49" s="3"/>
      <c r="X49" s="18"/>
      <c r="Y49" s="19">
        <v>0.04</v>
      </c>
      <c r="Z49" s="3">
        <v>0.29</v>
      </c>
      <c r="AA49" s="20">
        <f t="shared" si="33"/>
        <v>0.0116</v>
      </c>
      <c r="AB49" s="3">
        <v>0.015</v>
      </c>
      <c r="AC49" s="3">
        <v>0.28</v>
      </c>
      <c r="AD49" s="20">
        <f t="shared" si="34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5"/>
        <v>0.007</v>
      </c>
      <c r="AN49" s="3">
        <v>0.015</v>
      </c>
      <c r="AO49" s="3">
        <v>0.35</v>
      </c>
      <c r="AP49" s="3">
        <f t="shared" si="36"/>
        <v>0.00525</v>
      </c>
      <c r="AQ49" s="1">
        <f t="shared" si="41"/>
        <v>0.0318674112610587</v>
      </c>
      <c r="AR49" s="25">
        <f t="shared" si="45"/>
        <v>97.236</v>
      </c>
      <c r="AS49" s="1">
        <f t="shared" si="42"/>
        <v>0.13</v>
      </c>
      <c r="AT49" s="2">
        <f t="shared" si="43"/>
        <v>0.691666666666667</v>
      </c>
      <c r="AU49" s="1">
        <f t="shared" si="37"/>
        <v>1866.76165468822</v>
      </c>
    </row>
    <row r="50" spans="1:47">
      <c r="A50" s="6"/>
      <c r="B50" s="6"/>
      <c r="C50" s="9">
        <v>6</v>
      </c>
      <c r="D50" s="12">
        <v>23.626056115</v>
      </c>
      <c r="E50" s="13">
        <f t="shared" si="38"/>
        <v>19.24527691</v>
      </c>
      <c r="F50" s="9" t="s">
        <v>109</v>
      </c>
      <c r="G50" s="6">
        <v>7</v>
      </c>
      <c r="H50" s="11">
        <f t="shared" si="27"/>
        <v>23.626056115</v>
      </c>
      <c r="I50" s="11">
        <f t="shared" si="28"/>
        <v>296.776056115</v>
      </c>
      <c r="J50" s="11">
        <f t="shared" si="29"/>
        <v>0.297600844328619</v>
      </c>
      <c r="K50" s="11">
        <f t="shared" si="47"/>
        <v>97.236</v>
      </c>
      <c r="L50" s="11">
        <f t="shared" si="44"/>
        <v>0.97236</v>
      </c>
      <c r="M50" s="6" t="s">
        <v>109</v>
      </c>
      <c r="N50" s="6"/>
      <c r="O50" s="11">
        <f t="shared" si="39"/>
        <v>2.64027447460434</v>
      </c>
      <c r="P50" s="11">
        <f t="shared" si="30"/>
        <v>0.785747912901551</v>
      </c>
      <c r="Q50" s="16">
        <f t="shared" si="46"/>
        <v>0.102147228677202</v>
      </c>
      <c r="R50" s="11">
        <f t="shared" si="40"/>
        <v>0.1264068</v>
      </c>
      <c r="S50" s="17">
        <f t="shared" si="31"/>
        <v>0.808083336317363</v>
      </c>
      <c r="T50" s="3">
        <v>0.01</v>
      </c>
      <c r="U50" s="18">
        <f t="shared" si="32"/>
        <v>0.00808083336317363</v>
      </c>
      <c r="V50" s="17"/>
      <c r="W50" s="3"/>
      <c r="X50" s="18"/>
      <c r="Y50" s="19">
        <v>0.04</v>
      </c>
      <c r="Z50" s="3">
        <v>0.29</v>
      </c>
      <c r="AA50" s="20">
        <f t="shared" si="33"/>
        <v>0.0116</v>
      </c>
      <c r="AB50" s="3">
        <v>0.015</v>
      </c>
      <c r="AC50" s="3">
        <v>0.28</v>
      </c>
      <c r="AD50" s="20">
        <f t="shared" si="34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5"/>
        <v>0.007</v>
      </c>
      <c r="AN50" s="3">
        <v>0.015</v>
      </c>
      <c r="AO50" s="3">
        <v>0.35</v>
      </c>
      <c r="AP50" s="3">
        <f t="shared" si="36"/>
        <v>0.00525</v>
      </c>
      <c r="AQ50" s="1">
        <f t="shared" si="41"/>
        <v>0.0361308333631736</v>
      </c>
      <c r="AR50" s="25">
        <f t="shared" si="45"/>
        <v>97.236</v>
      </c>
      <c r="AS50" s="1">
        <f t="shared" si="42"/>
        <v>0.13</v>
      </c>
      <c r="AT50" s="2">
        <f t="shared" si="43"/>
        <v>0.691666666666667</v>
      </c>
      <c r="AU50" s="1">
        <f t="shared" si="37"/>
        <v>2116.50873432327</v>
      </c>
    </row>
    <row r="51" spans="1:47">
      <c r="A51" s="6"/>
      <c r="B51" s="6"/>
      <c r="C51" s="9">
        <v>7</v>
      </c>
      <c r="D51" s="12">
        <v>24.7650414670968</v>
      </c>
      <c r="E51" s="13">
        <f t="shared" si="38"/>
        <v>23.626056115</v>
      </c>
      <c r="F51" s="9" t="s">
        <v>109</v>
      </c>
      <c r="G51" s="6">
        <v>8</v>
      </c>
      <c r="H51" s="11">
        <f t="shared" si="27"/>
        <v>24.7650414670968</v>
      </c>
      <c r="I51" s="11">
        <f t="shared" si="28"/>
        <v>297.915041467097</v>
      </c>
      <c r="J51" s="11">
        <f t="shared" si="29"/>
        <v>0.33737206516033</v>
      </c>
      <c r="K51" s="11">
        <f t="shared" si="47"/>
        <v>97.236</v>
      </c>
      <c r="L51" s="11">
        <f t="shared" si="44"/>
        <v>0.97236</v>
      </c>
      <c r="M51" s="6" t="s">
        <v>109</v>
      </c>
      <c r="N51" s="6"/>
      <c r="O51" s="11">
        <f t="shared" si="39"/>
        <v>2.82688656170278</v>
      </c>
      <c r="P51" s="11">
        <f t="shared" si="30"/>
        <v>0.953712557295653</v>
      </c>
      <c r="Q51" s="16">
        <f t="shared" si="46"/>
        <v>0.123982632448435</v>
      </c>
      <c r="R51" s="11">
        <f t="shared" si="40"/>
        <v>0.1264068</v>
      </c>
      <c r="S51" s="17">
        <f t="shared" si="31"/>
        <v>0.980822490945383</v>
      </c>
      <c r="T51" s="3">
        <v>0.01</v>
      </c>
      <c r="U51" s="18">
        <f t="shared" si="32"/>
        <v>0.00980822490945383</v>
      </c>
      <c r="V51" s="17"/>
      <c r="W51" s="3"/>
      <c r="X51" s="18"/>
      <c r="Y51" s="19">
        <v>0.04</v>
      </c>
      <c r="Z51" s="3">
        <v>0.29</v>
      </c>
      <c r="AA51" s="20">
        <f t="shared" si="33"/>
        <v>0.0116</v>
      </c>
      <c r="AB51" s="3">
        <v>0.015</v>
      </c>
      <c r="AC51" s="3">
        <v>0.28</v>
      </c>
      <c r="AD51" s="20">
        <f t="shared" si="34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5"/>
        <v>0.007</v>
      </c>
      <c r="AN51" s="3">
        <v>0.015</v>
      </c>
      <c r="AO51" s="3">
        <v>0.35</v>
      </c>
      <c r="AP51" s="3">
        <f t="shared" si="36"/>
        <v>0.00525</v>
      </c>
      <c r="AQ51" s="1">
        <f t="shared" si="41"/>
        <v>0.0378582249094538</v>
      </c>
      <c r="AR51" s="25">
        <f t="shared" si="45"/>
        <v>97.236</v>
      </c>
      <c r="AS51" s="1">
        <f t="shared" si="42"/>
        <v>0.13</v>
      </c>
      <c r="AT51" s="2">
        <f t="shared" si="43"/>
        <v>0.691666666666667</v>
      </c>
      <c r="AU51" s="1">
        <f t="shared" si="37"/>
        <v>2217.69763463312</v>
      </c>
    </row>
    <row r="52" spans="1:47">
      <c r="A52" s="6"/>
      <c r="B52" s="6"/>
      <c r="C52" s="9">
        <v>8</v>
      </c>
      <c r="D52" s="12">
        <v>22.7031089896774</v>
      </c>
      <c r="E52" s="13">
        <f t="shared" si="38"/>
        <v>24.7650414670968</v>
      </c>
      <c r="F52" s="9" t="s">
        <v>109</v>
      </c>
      <c r="G52" s="6">
        <v>9</v>
      </c>
      <c r="H52" s="11">
        <f t="shared" si="27"/>
        <v>22.7031089896774</v>
      </c>
      <c r="I52" s="11">
        <f t="shared" si="28"/>
        <v>295.853108989677</v>
      </c>
      <c r="J52" s="11">
        <f t="shared" si="29"/>
        <v>0.268648329972432</v>
      </c>
      <c r="K52" s="11">
        <f t="shared" si="47"/>
        <v>97.236</v>
      </c>
      <c r="L52" s="11">
        <f t="shared" si="44"/>
        <v>0.97236</v>
      </c>
      <c r="M52" s="6" t="s">
        <v>109</v>
      </c>
      <c r="N52" s="6"/>
      <c r="O52" s="11">
        <f t="shared" si="39"/>
        <v>2.84553400440713</v>
      </c>
      <c r="P52" s="11">
        <f t="shared" si="30"/>
        <v>0.764447958163743</v>
      </c>
      <c r="Q52" s="16">
        <f t="shared" si="46"/>
        <v>0.0993782345612866</v>
      </c>
      <c r="R52" s="11">
        <f t="shared" si="40"/>
        <v>0.1264068</v>
      </c>
      <c r="S52" s="17">
        <f t="shared" si="31"/>
        <v>0.786177915755217</v>
      </c>
      <c r="T52" s="3">
        <v>0.01</v>
      </c>
      <c r="U52" s="18">
        <f t="shared" si="32"/>
        <v>0.00786177915755218</v>
      </c>
      <c r="V52" s="17"/>
      <c r="W52" s="3"/>
      <c r="X52" s="18"/>
      <c r="Y52" s="19">
        <v>0.04</v>
      </c>
      <c r="Z52" s="3">
        <v>0.29</v>
      </c>
      <c r="AA52" s="20">
        <f t="shared" si="33"/>
        <v>0.0116</v>
      </c>
      <c r="AB52" s="3">
        <v>0.015</v>
      </c>
      <c r="AC52" s="3">
        <v>0.28</v>
      </c>
      <c r="AD52" s="20">
        <f t="shared" si="34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5"/>
        <v>0.007</v>
      </c>
      <c r="AN52" s="3">
        <v>0.015</v>
      </c>
      <c r="AO52" s="3">
        <v>0.35</v>
      </c>
      <c r="AP52" s="3">
        <f t="shared" si="36"/>
        <v>0.00525</v>
      </c>
      <c r="AQ52" s="1">
        <f t="shared" si="41"/>
        <v>0.0359117791575522</v>
      </c>
      <c r="AR52" s="25">
        <f t="shared" si="45"/>
        <v>97.236</v>
      </c>
      <c r="AS52" s="1">
        <f t="shared" si="42"/>
        <v>0.13</v>
      </c>
      <c r="AT52" s="2">
        <f t="shared" si="43"/>
        <v>0.691666666666667</v>
      </c>
      <c r="AU52" s="1">
        <f t="shared" si="37"/>
        <v>2103.6767540911</v>
      </c>
    </row>
    <row r="53" spans="1:47">
      <c r="A53" s="6"/>
      <c r="B53" s="6"/>
      <c r="C53" s="9">
        <v>9</v>
      </c>
      <c r="D53" s="12">
        <v>20.2802381463333</v>
      </c>
      <c r="E53" s="13">
        <f t="shared" si="38"/>
        <v>22.7031089896774</v>
      </c>
      <c r="F53" s="9" t="s">
        <v>109</v>
      </c>
      <c r="G53" s="6">
        <v>10</v>
      </c>
      <c r="H53" s="11">
        <f t="shared" si="27"/>
        <v>20.2802381463333</v>
      </c>
      <c r="I53" s="11">
        <f t="shared" si="28"/>
        <v>293.430238146333</v>
      </c>
      <c r="J53" s="11">
        <f t="shared" si="29"/>
        <v>0.204722629082317</v>
      </c>
      <c r="K53" s="11">
        <f t="shared" si="47"/>
        <v>97.236</v>
      </c>
      <c r="L53" s="11">
        <f t="shared" si="44"/>
        <v>0.97236</v>
      </c>
      <c r="M53" s="6" t="s">
        <v>109</v>
      </c>
      <c r="N53" s="6"/>
      <c r="O53" s="11">
        <f t="shared" si="39"/>
        <v>3.05344604624339</v>
      </c>
      <c r="P53" s="11">
        <f t="shared" si="30"/>
        <v>0.625109502347953</v>
      </c>
      <c r="Q53" s="16">
        <f t="shared" si="46"/>
        <v>0.0812642353052339</v>
      </c>
      <c r="R53" s="11">
        <f t="shared" si="40"/>
        <v>0.1264068</v>
      </c>
      <c r="S53" s="17">
        <f t="shared" si="31"/>
        <v>0.642878668752266</v>
      </c>
      <c r="T53" s="3">
        <v>0.01</v>
      </c>
      <c r="U53" s="18">
        <f t="shared" si="32"/>
        <v>0.00642878668752266</v>
      </c>
      <c r="V53" s="17"/>
      <c r="W53" s="3"/>
      <c r="X53" s="18"/>
      <c r="Y53" s="19">
        <v>0.02</v>
      </c>
      <c r="Z53" s="3">
        <v>0.29</v>
      </c>
      <c r="AA53" s="20">
        <f t="shared" si="33"/>
        <v>0.0058</v>
      </c>
      <c r="AB53" s="3">
        <v>0.01</v>
      </c>
      <c r="AC53" s="3">
        <v>0.28</v>
      </c>
      <c r="AD53" s="20">
        <f t="shared" si="34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5"/>
        <v>0.007</v>
      </c>
      <c r="AN53" s="3">
        <v>0.01</v>
      </c>
      <c r="AO53" s="3">
        <v>0.35</v>
      </c>
      <c r="AP53" s="3">
        <f t="shared" si="36"/>
        <v>0.0035</v>
      </c>
      <c r="AQ53" s="1">
        <f t="shared" si="41"/>
        <v>0.0255287866875227</v>
      </c>
      <c r="AR53" s="25">
        <f t="shared" si="45"/>
        <v>97.236</v>
      </c>
      <c r="AS53" s="1">
        <f t="shared" si="42"/>
        <v>0.13</v>
      </c>
      <c r="AT53" s="2">
        <f t="shared" si="43"/>
        <v>0.691666666666667</v>
      </c>
      <c r="AU53" s="1">
        <f t="shared" si="37"/>
        <v>1495.45125233367</v>
      </c>
    </row>
    <row r="54" spans="1:47">
      <c r="A54" s="6"/>
      <c r="B54" s="6"/>
      <c r="C54" s="9">
        <v>10</v>
      </c>
      <c r="D54" s="12">
        <v>10.6892414250968</v>
      </c>
      <c r="E54" s="13">
        <f t="shared" si="38"/>
        <v>20.2802381463333</v>
      </c>
      <c r="F54" s="9" t="s">
        <v>109</v>
      </c>
      <c r="G54" s="6">
        <v>11</v>
      </c>
      <c r="H54" s="11">
        <f t="shared" si="27"/>
        <v>10.6892414250968</v>
      </c>
      <c r="I54" s="11">
        <f t="shared" si="28"/>
        <v>283.839241425097</v>
      </c>
      <c r="J54" s="11">
        <f t="shared" si="29"/>
        <v>0.0667134569633703</v>
      </c>
      <c r="K54" s="11">
        <f t="shared" si="47"/>
        <v>97.236</v>
      </c>
      <c r="L54" s="11">
        <f t="shared" si="44"/>
        <v>0.97236</v>
      </c>
      <c r="M54" s="6" t="s">
        <v>111</v>
      </c>
      <c r="N54" s="11">
        <f>(O53-P53)*$C$24/100</f>
        <v>2.30691971670066</v>
      </c>
      <c r="O54" s="11">
        <f t="shared" si="39"/>
        <v>1.09377682719477</v>
      </c>
      <c r="P54" s="11">
        <f t="shared" si="30"/>
        <v>0.0729696332885901</v>
      </c>
      <c r="Q54" s="16">
        <f t="shared" si="46"/>
        <v>0.00948605232751672</v>
      </c>
      <c r="R54" s="11">
        <f t="shared" si="40"/>
        <v>0.1264068</v>
      </c>
      <c r="S54" s="17">
        <f t="shared" si="31"/>
        <v>0.075043845169063</v>
      </c>
      <c r="T54" s="3">
        <v>0.01</v>
      </c>
      <c r="U54" s="18">
        <f t="shared" si="32"/>
        <v>0.00075043845169063</v>
      </c>
      <c r="V54" s="17"/>
      <c r="W54" s="3"/>
      <c r="X54" s="18"/>
      <c r="Y54" s="19">
        <v>0.02</v>
      </c>
      <c r="Z54" s="3">
        <v>0.29</v>
      </c>
      <c r="AA54" s="20">
        <f t="shared" si="33"/>
        <v>0.0058</v>
      </c>
      <c r="AB54" s="3">
        <v>0.01</v>
      </c>
      <c r="AC54" s="3">
        <v>0.28</v>
      </c>
      <c r="AD54" s="20">
        <f t="shared" si="34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5"/>
        <v>0.007</v>
      </c>
      <c r="AN54" s="3">
        <v>0.01</v>
      </c>
      <c r="AO54" s="3">
        <v>0.35</v>
      </c>
      <c r="AP54" s="3">
        <f t="shared" si="36"/>
        <v>0.0035</v>
      </c>
      <c r="AQ54" s="1">
        <f t="shared" si="41"/>
        <v>0.0198504384516906</v>
      </c>
      <c r="AR54" s="25">
        <f t="shared" si="45"/>
        <v>97.236</v>
      </c>
      <c r="AS54" s="1">
        <f t="shared" si="42"/>
        <v>0.13</v>
      </c>
      <c r="AT54" s="2">
        <f t="shared" si="43"/>
        <v>0.691666666666667</v>
      </c>
      <c r="AU54" s="1">
        <f t="shared" si="37"/>
        <v>1162.81918938443</v>
      </c>
    </row>
    <row r="55" spans="1:48">
      <c r="A55" s="6"/>
      <c r="B55" s="6"/>
      <c r="C55" s="9">
        <v>11</v>
      </c>
      <c r="D55" s="12">
        <v>2.22422809096667</v>
      </c>
      <c r="E55" s="13">
        <f t="shared" si="38"/>
        <v>10.6892414250968</v>
      </c>
      <c r="F55" s="9" t="s">
        <v>111</v>
      </c>
      <c r="G55" s="6">
        <v>12</v>
      </c>
      <c r="H55" s="11">
        <f t="shared" si="27"/>
        <v>2.22422809096667</v>
      </c>
      <c r="I55" s="11">
        <f t="shared" si="28"/>
        <v>275.374228090967</v>
      </c>
      <c r="J55" s="11">
        <f t="shared" si="29"/>
        <v>0.0232406760877958</v>
      </c>
      <c r="K55" s="11">
        <f t="shared" si="47"/>
        <v>97.236</v>
      </c>
      <c r="L55" s="11">
        <f t="shared" si="44"/>
        <v>0.97236</v>
      </c>
      <c r="M55" s="6" t="s">
        <v>109</v>
      </c>
      <c r="N55" s="6"/>
      <c r="O55" s="11">
        <f t="shared" si="39"/>
        <v>1.99316719390618</v>
      </c>
      <c r="P55" s="11">
        <f t="shared" si="30"/>
        <v>0.0463225531423944</v>
      </c>
      <c r="Q55" s="16">
        <f t="shared" si="46"/>
        <v>0.00602193190851127</v>
      </c>
      <c r="R55" s="11">
        <f t="shared" si="40"/>
        <v>0.1264068</v>
      </c>
      <c r="S55" s="17">
        <f t="shared" si="31"/>
        <v>0.0476393034908824</v>
      </c>
      <c r="T55" s="3">
        <v>0.01</v>
      </c>
      <c r="U55" s="18">
        <f t="shared" si="32"/>
        <v>0.000476393034908824</v>
      </c>
      <c r="V55" s="17"/>
      <c r="W55" s="3"/>
      <c r="X55" s="18"/>
      <c r="Y55" s="19">
        <v>0.02</v>
      </c>
      <c r="Z55" s="3">
        <v>0.29</v>
      </c>
      <c r="AA55" s="20">
        <f t="shared" si="33"/>
        <v>0.0058</v>
      </c>
      <c r="AB55" s="3">
        <v>0.01</v>
      </c>
      <c r="AC55" s="3">
        <v>0.28</v>
      </c>
      <c r="AD55" s="20">
        <f t="shared" si="34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5"/>
        <v>0.007</v>
      </c>
      <c r="AN55" s="3">
        <v>0.01</v>
      </c>
      <c r="AO55" s="3">
        <v>0.35</v>
      </c>
      <c r="AP55" s="3">
        <f t="shared" si="36"/>
        <v>0.0035</v>
      </c>
      <c r="AQ55" s="1">
        <f t="shared" si="41"/>
        <v>0.0195763930349088</v>
      </c>
      <c r="AR55" s="25">
        <f t="shared" si="45"/>
        <v>97.236</v>
      </c>
      <c r="AS55" s="1">
        <f t="shared" si="42"/>
        <v>0.13</v>
      </c>
      <c r="AT55" s="2">
        <f t="shared" si="43"/>
        <v>0.691666666666667</v>
      </c>
      <c r="AU55" s="1">
        <f t="shared" si="37"/>
        <v>1146.76587800936</v>
      </c>
      <c r="AV55" s="1">
        <f>SUM(AU44:AU55)</f>
        <v>18400.8307280115</v>
      </c>
    </row>
    <row r="56" spans="1:19">
      <c r="A56" s="6"/>
      <c r="B56" s="6"/>
      <c r="C56" s="9">
        <v>12</v>
      </c>
      <c r="D56" s="12">
        <v>-5.18222131987097</v>
      </c>
      <c r="E56" s="13">
        <f t="shared" si="38"/>
        <v>2.22422809096667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8" spans="19:42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</row>
    <row r="59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pans="1:47">
      <c r="A60" s="6" t="s">
        <v>107</v>
      </c>
      <c r="B60" s="6">
        <v>1655.64</v>
      </c>
      <c r="C60" s="9" t="s">
        <v>108</v>
      </c>
      <c r="D60" s="9">
        <v>-6.51</v>
      </c>
      <c r="E60" s="9"/>
      <c r="F60" s="9"/>
      <c r="G60" s="6">
        <v>1</v>
      </c>
      <c r="H60" s="11">
        <f t="shared" ref="H60:H71" si="48">E61</f>
        <v>-6.51</v>
      </c>
      <c r="I60" s="11">
        <f t="shared" ref="I60:I71" si="49">H60+273.15</f>
        <v>266.64</v>
      </c>
      <c r="J60" s="11">
        <f t="shared" ref="J60:J71" si="50">EXP(($C$18*(I60-$C$16))/($C$19*I60*$C$16))</f>
        <v>0.00729859829668451</v>
      </c>
      <c r="K60" s="11">
        <f>$B$60/12</f>
        <v>137.97</v>
      </c>
      <c r="L60" s="11">
        <f>K60*$B$61/100</f>
        <v>1.3797</v>
      </c>
      <c r="M60" s="6" t="s">
        <v>109</v>
      </c>
      <c r="N60" s="6"/>
      <c r="O60" s="11">
        <f>L60</f>
        <v>1.3797</v>
      </c>
      <c r="P60" s="11">
        <f t="shared" ref="P60:P71" si="51">O60*J60</f>
        <v>0.0100698760699356</v>
      </c>
      <c r="Q60" s="16">
        <f>P60*$B$62</f>
        <v>0.00100698760699356</v>
      </c>
      <c r="R60" s="11">
        <f>L60*$B$62</f>
        <v>0.13797</v>
      </c>
      <c r="S60" s="17">
        <f t="shared" ref="S60:S71" si="52">Q60/R60</f>
        <v>0.00729859829668451</v>
      </c>
      <c r="T60" s="3">
        <v>0.01</v>
      </c>
      <c r="U60" s="18">
        <f t="shared" ref="U60:U71" si="53">S60*T60</f>
        <v>7.29859829668451e-5</v>
      </c>
      <c r="V60" s="17"/>
      <c r="W60" s="3"/>
      <c r="X60" s="18"/>
      <c r="Y60" s="19">
        <v>0.02</v>
      </c>
      <c r="Z60" s="3">
        <v>0.06</v>
      </c>
      <c r="AA60" s="20">
        <f t="shared" ref="AA60:AA71" si="54">Y60*Z60</f>
        <v>0.0012</v>
      </c>
      <c r="AB60" s="3">
        <v>0.01</v>
      </c>
      <c r="AC60" s="3">
        <v>0.63</v>
      </c>
      <c r="AD60" s="20">
        <f t="shared" ref="AD60:AD71" si="55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6">AK60*AL60</f>
        <v>0.002</v>
      </c>
      <c r="AN60" s="3">
        <v>0.01</v>
      </c>
      <c r="AO60" s="3">
        <v>0.28</v>
      </c>
      <c r="AP60" s="3">
        <f t="shared" ref="AP60:AP71" si="57">AO60*AN60</f>
        <v>0.0028</v>
      </c>
      <c r="AQ60" s="1">
        <f>(AP60+AM60+AD60+AA60+U60+X60+AG60+AJ60)</f>
        <v>0.0123729859829668</v>
      </c>
      <c r="AR60" s="25">
        <f>$B$60/12</f>
        <v>137.97</v>
      </c>
      <c r="AS60" s="1">
        <f>$B$62</f>
        <v>0.1</v>
      </c>
      <c r="AT60" s="2">
        <f>$E$5/12</f>
        <v>0.00833333333333333</v>
      </c>
      <c r="AU60" s="1">
        <f t="shared" ref="AU60:AU71" si="58">AT60*10000*AS60*0.67*AR60*AQ60</f>
        <v>9.53131322472381</v>
      </c>
    </row>
    <row r="61" spans="1:47">
      <c r="A61" s="6" t="s">
        <v>110</v>
      </c>
      <c r="B61" s="6">
        <v>1</v>
      </c>
      <c r="C61" s="9">
        <v>1</v>
      </c>
      <c r="D61" s="12">
        <v>-5.04022144351613</v>
      </c>
      <c r="E61" s="13">
        <f t="shared" ref="E61:E72" si="59">D60</f>
        <v>-6.51</v>
      </c>
      <c r="F61" s="9" t="s">
        <v>109</v>
      </c>
      <c r="G61" s="6">
        <v>2</v>
      </c>
      <c r="H61" s="11">
        <f t="shared" si="48"/>
        <v>-5.04022144351613</v>
      </c>
      <c r="I61" s="11">
        <f t="shared" si="49"/>
        <v>268.109778556484</v>
      </c>
      <c r="J61" s="11">
        <f t="shared" si="50"/>
        <v>0.00891616996896028</v>
      </c>
      <c r="K61" s="11">
        <f t="shared" ref="K61:K71" si="60">$B$60/12</f>
        <v>137.97</v>
      </c>
      <c r="L61" s="11">
        <f t="shared" ref="L61:L71" si="61">K61*$B$61/100</f>
        <v>1.3797</v>
      </c>
      <c r="M61" s="6" t="s">
        <v>109</v>
      </c>
      <c r="N61" s="6"/>
      <c r="O61" s="11">
        <f t="shared" ref="O61:O71" si="62">L61+O60-P60-N61</f>
        <v>2.74933012393006</v>
      </c>
      <c r="P61" s="11">
        <f t="shared" si="51"/>
        <v>0.0245134946857431</v>
      </c>
      <c r="Q61" s="16">
        <f t="shared" ref="Q61:Q71" si="63">P61*$B$62</f>
        <v>0.00245134946857431</v>
      </c>
      <c r="R61" s="11">
        <f>L61*$B$62</f>
        <v>0.13797</v>
      </c>
      <c r="S61" s="17">
        <f t="shared" si="52"/>
        <v>0.0177672643949722</v>
      </c>
      <c r="T61" s="3">
        <v>0.01</v>
      </c>
      <c r="U61" s="18">
        <f t="shared" si="53"/>
        <v>0.000177672643949722</v>
      </c>
      <c r="V61" s="17"/>
      <c r="W61" s="3"/>
      <c r="X61" s="18"/>
      <c r="Y61" s="19">
        <v>0.02</v>
      </c>
      <c r="Z61" s="3">
        <v>0.06</v>
      </c>
      <c r="AA61" s="20">
        <f t="shared" si="54"/>
        <v>0.0012</v>
      </c>
      <c r="AB61" s="3">
        <v>0.01</v>
      </c>
      <c r="AC61" s="3">
        <v>0.63</v>
      </c>
      <c r="AD61" s="20">
        <f t="shared" si="55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6"/>
        <v>0.002</v>
      </c>
      <c r="AN61" s="3">
        <v>0.01</v>
      </c>
      <c r="AO61" s="3">
        <v>0.28</v>
      </c>
      <c r="AP61" s="3">
        <f t="shared" si="57"/>
        <v>0.0028</v>
      </c>
      <c r="AQ61" s="1">
        <f t="shared" ref="AQ61:AQ71" si="64">(AP61+AM61+AD61+AA61+U61+X61+AG61+AJ61)</f>
        <v>0.0124776726439497</v>
      </c>
      <c r="AR61" s="25">
        <f t="shared" ref="AR61:AR71" si="65">$B$60/12</f>
        <v>137.97</v>
      </c>
      <c r="AS61" s="1">
        <f t="shared" ref="AS61:AS71" si="66">$B$62</f>
        <v>0.1</v>
      </c>
      <c r="AT61" s="2">
        <f>$E$5/12</f>
        <v>0.00833333333333333</v>
      </c>
      <c r="AU61" s="1">
        <f t="shared" si="58"/>
        <v>9.6119567619954</v>
      </c>
    </row>
    <row r="62" spans="1:47">
      <c r="A62" s="6" t="s">
        <v>72</v>
      </c>
      <c r="B62" s="6">
        <v>0.1</v>
      </c>
      <c r="C62" s="9">
        <v>2</v>
      </c>
      <c r="D62" s="12">
        <v>-3.69111771932143</v>
      </c>
      <c r="E62" s="13">
        <f t="shared" si="59"/>
        <v>-5.04022144351613</v>
      </c>
      <c r="F62" s="9" t="s">
        <v>109</v>
      </c>
      <c r="G62" s="6">
        <v>3</v>
      </c>
      <c r="H62" s="11">
        <f t="shared" si="48"/>
        <v>-3.69111771932143</v>
      </c>
      <c r="I62" s="11">
        <f t="shared" si="49"/>
        <v>269.458882280679</v>
      </c>
      <c r="J62" s="11">
        <f t="shared" si="50"/>
        <v>0.0106941029482903</v>
      </c>
      <c r="K62" s="11">
        <f t="shared" si="60"/>
        <v>137.97</v>
      </c>
      <c r="L62" s="11">
        <f t="shared" si="61"/>
        <v>1.3797</v>
      </c>
      <c r="M62" s="6" t="s">
        <v>109</v>
      </c>
      <c r="N62" s="6"/>
      <c r="O62" s="11">
        <f t="shared" si="62"/>
        <v>4.10451662924432</v>
      </c>
      <c r="P62" s="11">
        <f t="shared" si="51"/>
        <v>0.0438941233861083</v>
      </c>
      <c r="Q62" s="16">
        <f t="shared" si="63"/>
        <v>0.00438941233861083</v>
      </c>
      <c r="R62" s="11">
        <f t="shared" ref="R62:R71" si="67">L62*$B$62</f>
        <v>0.13797</v>
      </c>
      <c r="S62" s="17">
        <f t="shared" si="52"/>
        <v>0.0318142519287587</v>
      </c>
      <c r="T62" s="3">
        <v>0.01</v>
      </c>
      <c r="U62" s="18">
        <f t="shared" si="53"/>
        <v>0.000318142519287587</v>
      </c>
      <c r="V62" s="17"/>
      <c r="W62" s="3"/>
      <c r="X62" s="18"/>
      <c r="Y62" s="19">
        <v>0.02</v>
      </c>
      <c r="Z62" s="3">
        <v>0.06</v>
      </c>
      <c r="AA62" s="20">
        <f t="shared" si="54"/>
        <v>0.0012</v>
      </c>
      <c r="AB62" s="3">
        <v>0.01</v>
      </c>
      <c r="AC62" s="3">
        <v>0.63</v>
      </c>
      <c r="AD62" s="20">
        <f t="shared" si="55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6"/>
        <v>0.002</v>
      </c>
      <c r="AN62" s="3">
        <v>0.01</v>
      </c>
      <c r="AO62" s="3">
        <v>0.28</v>
      </c>
      <c r="AP62" s="3">
        <f t="shared" si="57"/>
        <v>0.0028</v>
      </c>
      <c r="AQ62" s="1">
        <f t="shared" si="64"/>
        <v>0.0126181425192876</v>
      </c>
      <c r="AR62" s="25">
        <f t="shared" si="65"/>
        <v>137.97</v>
      </c>
      <c r="AS62" s="1">
        <f t="shared" si="66"/>
        <v>0.1</v>
      </c>
      <c r="AT62" s="2">
        <f>$E$5/12</f>
        <v>0.00833333333333333</v>
      </c>
      <c r="AU62" s="1">
        <f t="shared" si="58"/>
        <v>9.72016527223911</v>
      </c>
    </row>
    <row r="63" spans="1:47">
      <c r="A63" s="6"/>
      <c r="B63" s="6"/>
      <c r="C63" s="9">
        <v>3</v>
      </c>
      <c r="D63" s="12">
        <v>5.83767774464516</v>
      </c>
      <c r="E63" s="13">
        <f t="shared" si="59"/>
        <v>-3.69111771932143</v>
      </c>
      <c r="F63" s="9" t="s">
        <v>109</v>
      </c>
      <c r="G63" s="6">
        <v>4</v>
      </c>
      <c r="H63" s="11">
        <f t="shared" si="48"/>
        <v>5.83767774464516</v>
      </c>
      <c r="I63" s="11">
        <f t="shared" si="49"/>
        <v>278.987677744645</v>
      </c>
      <c r="J63" s="11">
        <f t="shared" si="50"/>
        <v>0.0367399984832971</v>
      </c>
      <c r="K63" s="11">
        <f t="shared" si="60"/>
        <v>137.97</v>
      </c>
      <c r="L63" s="11">
        <f t="shared" si="61"/>
        <v>1.3797</v>
      </c>
      <c r="M63" s="6" t="s">
        <v>109</v>
      </c>
      <c r="N63" s="6"/>
      <c r="O63" s="11">
        <f t="shared" si="62"/>
        <v>5.44032250585821</v>
      </c>
      <c r="P63" s="11">
        <f t="shared" si="51"/>
        <v>0.199877440613878</v>
      </c>
      <c r="Q63" s="16">
        <f t="shared" si="63"/>
        <v>0.0199877440613878</v>
      </c>
      <c r="R63" s="11">
        <f t="shared" si="67"/>
        <v>0.13797</v>
      </c>
      <c r="S63" s="17">
        <f t="shared" si="52"/>
        <v>0.144870218608304</v>
      </c>
      <c r="T63" s="3">
        <v>0.01</v>
      </c>
      <c r="U63" s="18">
        <f t="shared" si="53"/>
        <v>0.00144870218608304</v>
      </c>
      <c r="V63" s="17"/>
      <c r="W63" s="3"/>
      <c r="X63" s="18"/>
      <c r="Y63" s="19">
        <v>0.02</v>
      </c>
      <c r="Z63" s="3">
        <v>0.06</v>
      </c>
      <c r="AA63" s="20">
        <f t="shared" si="54"/>
        <v>0.0012</v>
      </c>
      <c r="AB63" s="3">
        <v>0.01</v>
      </c>
      <c r="AC63" s="3">
        <v>0.63</v>
      </c>
      <c r="AD63" s="20">
        <f t="shared" si="55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6"/>
        <v>0.002</v>
      </c>
      <c r="AN63" s="3">
        <v>0.01</v>
      </c>
      <c r="AO63" s="3">
        <v>0.28</v>
      </c>
      <c r="AP63" s="3">
        <f t="shared" si="57"/>
        <v>0.0028</v>
      </c>
      <c r="AQ63" s="1">
        <f t="shared" si="64"/>
        <v>0.013748702186083</v>
      </c>
      <c r="AR63" s="25">
        <f t="shared" si="65"/>
        <v>137.97</v>
      </c>
      <c r="AS63" s="1">
        <f t="shared" si="66"/>
        <v>0.1</v>
      </c>
      <c r="AT63" s="2">
        <f>$E$5/12</f>
        <v>0.00833333333333333</v>
      </c>
      <c r="AU63" s="1">
        <f t="shared" si="58"/>
        <v>10.5910721267608</v>
      </c>
    </row>
    <row r="64" spans="1:47">
      <c r="A64" s="6"/>
      <c r="B64" s="6"/>
      <c r="C64" s="9">
        <v>4</v>
      </c>
      <c r="D64" s="12">
        <v>11.9913326247667</v>
      </c>
      <c r="E64" s="13">
        <f t="shared" si="59"/>
        <v>5.83767774464516</v>
      </c>
      <c r="F64" s="9" t="s">
        <v>109</v>
      </c>
      <c r="G64" s="6">
        <v>5</v>
      </c>
      <c r="H64" s="11">
        <f t="shared" si="48"/>
        <v>11.9913326247667</v>
      </c>
      <c r="I64" s="11">
        <f t="shared" si="49"/>
        <v>285.141332624767</v>
      </c>
      <c r="J64" s="11">
        <f t="shared" si="50"/>
        <v>0.0780269732986816</v>
      </c>
      <c r="K64" s="11">
        <f t="shared" si="60"/>
        <v>137.97</v>
      </c>
      <c r="L64" s="11">
        <f t="shared" si="61"/>
        <v>1.3797</v>
      </c>
      <c r="M64" s="6" t="s">
        <v>111</v>
      </c>
      <c r="N64" s="11">
        <f>(O63-P63)*$C$24/100</f>
        <v>4.97842281198212</v>
      </c>
      <c r="O64" s="11">
        <f t="shared" si="62"/>
        <v>1.64172225326222</v>
      </c>
      <c r="P64" s="11">
        <f t="shared" si="51"/>
        <v>0.128098618419142</v>
      </c>
      <c r="Q64" s="16">
        <f t="shared" si="63"/>
        <v>0.0128098618419142</v>
      </c>
      <c r="R64" s="11">
        <f t="shared" si="67"/>
        <v>0.13797</v>
      </c>
      <c r="S64" s="17">
        <f t="shared" si="52"/>
        <v>0.092845269565226</v>
      </c>
      <c r="T64" s="3">
        <v>0.01</v>
      </c>
      <c r="U64" s="18">
        <f t="shared" si="53"/>
        <v>0.00092845269565226</v>
      </c>
      <c r="V64" s="17"/>
      <c r="W64" s="3"/>
      <c r="X64" s="18"/>
      <c r="Y64" s="19">
        <v>0.04</v>
      </c>
      <c r="Z64" s="3">
        <v>0.06</v>
      </c>
      <c r="AA64" s="20">
        <f t="shared" si="54"/>
        <v>0.0024</v>
      </c>
      <c r="AB64" s="3">
        <v>0.015</v>
      </c>
      <c r="AC64" s="3">
        <v>0.63</v>
      </c>
      <c r="AD64" s="20">
        <f t="shared" si="55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6"/>
        <v>0.002</v>
      </c>
      <c r="AN64" s="3">
        <v>0.015</v>
      </c>
      <c r="AO64" s="3">
        <v>0.28</v>
      </c>
      <c r="AP64" s="3">
        <f t="shared" si="57"/>
        <v>0.0042</v>
      </c>
      <c r="AQ64" s="1">
        <f t="shared" si="64"/>
        <v>0.0189784526956523</v>
      </c>
      <c r="AR64" s="25">
        <f t="shared" si="65"/>
        <v>137.97</v>
      </c>
      <c r="AS64" s="1">
        <f t="shared" si="66"/>
        <v>0.1</v>
      </c>
      <c r="AT64" s="2">
        <f>$E$5/12</f>
        <v>0.00833333333333333</v>
      </c>
      <c r="AU64" s="1">
        <f t="shared" si="58"/>
        <v>14.6197189111735</v>
      </c>
    </row>
    <row r="65" spans="1:47">
      <c r="A65" s="6"/>
      <c r="B65" s="6"/>
      <c r="C65" s="9">
        <v>5</v>
      </c>
      <c r="D65" s="12">
        <v>19.24527691</v>
      </c>
      <c r="E65" s="13">
        <f t="shared" si="59"/>
        <v>11.9913326247667</v>
      </c>
      <c r="F65" s="9" t="s">
        <v>111</v>
      </c>
      <c r="G65" s="6">
        <v>6</v>
      </c>
      <c r="H65" s="11">
        <f t="shared" si="48"/>
        <v>19.24527691</v>
      </c>
      <c r="I65" s="11">
        <f t="shared" si="49"/>
        <v>292.39527691</v>
      </c>
      <c r="J65" s="11">
        <f t="shared" si="50"/>
        <v>0.182035713304102</v>
      </c>
      <c r="K65" s="11">
        <f t="shared" si="60"/>
        <v>137.97</v>
      </c>
      <c r="L65" s="11">
        <f t="shared" si="61"/>
        <v>1.3797</v>
      </c>
      <c r="M65" s="6" t="s">
        <v>109</v>
      </c>
      <c r="N65" s="6"/>
      <c r="O65" s="11">
        <f t="shared" si="62"/>
        <v>2.89332363484307</v>
      </c>
      <c r="P65" s="11">
        <f t="shared" si="51"/>
        <v>0.526688231688275</v>
      </c>
      <c r="Q65" s="16">
        <f t="shared" si="63"/>
        <v>0.0526688231688275</v>
      </c>
      <c r="R65" s="11">
        <f t="shared" si="67"/>
        <v>0.13797</v>
      </c>
      <c r="S65" s="17">
        <f t="shared" si="52"/>
        <v>0.381741126105874</v>
      </c>
      <c r="T65" s="3">
        <v>0.01</v>
      </c>
      <c r="U65" s="18">
        <f t="shared" si="53"/>
        <v>0.00381741126105874</v>
      </c>
      <c r="V65" s="17"/>
      <c r="W65" s="3"/>
      <c r="X65" s="18"/>
      <c r="Y65" s="19">
        <v>0.04</v>
      </c>
      <c r="Z65" s="3">
        <v>0.06</v>
      </c>
      <c r="AA65" s="20">
        <f t="shared" si="54"/>
        <v>0.0024</v>
      </c>
      <c r="AB65" s="3">
        <v>0.015</v>
      </c>
      <c r="AC65" s="3">
        <v>0.63</v>
      </c>
      <c r="AD65" s="20">
        <f t="shared" si="55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6"/>
        <v>0.002</v>
      </c>
      <c r="AN65" s="3">
        <v>0.015</v>
      </c>
      <c r="AO65" s="3">
        <v>0.28</v>
      </c>
      <c r="AP65" s="3">
        <f t="shared" si="57"/>
        <v>0.0042</v>
      </c>
      <c r="AQ65" s="1">
        <f t="shared" si="64"/>
        <v>0.0218674112610587</v>
      </c>
      <c r="AR65" s="25">
        <f t="shared" si="65"/>
        <v>137.97</v>
      </c>
      <c r="AS65" s="1">
        <f t="shared" si="66"/>
        <v>0.1</v>
      </c>
      <c r="AT65" s="2">
        <f>$E$5/12</f>
        <v>0.00833333333333333</v>
      </c>
      <c r="AU65" s="1">
        <f t="shared" si="58"/>
        <v>16.8451775852595</v>
      </c>
    </row>
    <row r="66" spans="1:47">
      <c r="A66" s="6"/>
      <c r="B66" s="6"/>
      <c r="C66" s="9">
        <v>6</v>
      </c>
      <c r="D66" s="12">
        <v>23.626056115</v>
      </c>
      <c r="E66" s="13">
        <f t="shared" si="59"/>
        <v>19.24527691</v>
      </c>
      <c r="F66" s="9" t="s">
        <v>109</v>
      </c>
      <c r="G66" s="6">
        <v>7</v>
      </c>
      <c r="H66" s="11">
        <f t="shared" si="48"/>
        <v>23.626056115</v>
      </c>
      <c r="I66" s="11">
        <f t="shared" si="49"/>
        <v>296.776056115</v>
      </c>
      <c r="J66" s="11">
        <f t="shared" si="50"/>
        <v>0.297600844328619</v>
      </c>
      <c r="K66" s="11">
        <f t="shared" si="60"/>
        <v>137.97</v>
      </c>
      <c r="L66" s="11">
        <f t="shared" si="61"/>
        <v>1.3797</v>
      </c>
      <c r="M66" s="6" t="s">
        <v>109</v>
      </c>
      <c r="N66" s="6"/>
      <c r="O66" s="11">
        <f t="shared" si="62"/>
        <v>3.7463354031548</v>
      </c>
      <c r="P66" s="11">
        <f t="shared" si="51"/>
        <v>1.11491257911707</v>
      </c>
      <c r="Q66" s="16">
        <f t="shared" si="63"/>
        <v>0.111491257911707</v>
      </c>
      <c r="R66" s="11">
        <f t="shared" si="67"/>
        <v>0.13797</v>
      </c>
      <c r="S66" s="17">
        <f t="shared" si="52"/>
        <v>0.808083336317363</v>
      </c>
      <c r="T66" s="3">
        <v>0.01</v>
      </c>
      <c r="U66" s="18">
        <f t="shared" si="53"/>
        <v>0.00808083336317363</v>
      </c>
      <c r="V66" s="17"/>
      <c r="W66" s="3"/>
      <c r="X66" s="18"/>
      <c r="Y66" s="19">
        <v>0.04</v>
      </c>
      <c r="Z66" s="3">
        <v>0.06</v>
      </c>
      <c r="AA66" s="20">
        <f t="shared" si="54"/>
        <v>0.0024</v>
      </c>
      <c r="AB66" s="3">
        <v>0.015</v>
      </c>
      <c r="AC66" s="3">
        <v>0.63</v>
      </c>
      <c r="AD66" s="20">
        <f t="shared" si="55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6"/>
        <v>0.002</v>
      </c>
      <c r="AN66" s="3">
        <v>0.015</v>
      </c>
      <c r="AO66" s="3">
        <v>0.28</v>
      </c>
      <c r="AP66" s="3">
        <f t="shared" si="57"/>
        <v>0.0042</v>
      </c>
      <c r="AQ66" s="1">
        <f t="shared" si="64"/>
        <v>0.0261308333631736</v>
      </c>
      <c r="AR66" s="25">
        <f t="shared" si="65"/>
        <v>137.97</v>
      </c>
      <c r="AS66" s="1">
        <f t="shared" si="66"/>
        <v>0.1</v>
      </c>
      <c r="AT66" s="2">
        <f>$E$5/12</f>
        <v>0.00833333333333333</v>
      </c>
      <c r="AU66" s="1">
        <f t="shared" si="58"/>
        <v>20.129430191737</v>
      </c>
    </row>
    <row r="67" spans="1:47">
      <c r="A67" s="6"/>
      <c r="B67" s="6"/>
      <c r="C67" s="9">
        <v>7</v>
      </c>
      <c r="D67" s="12">
        <v>24.7650414670968</v>
      </c>
      <c r="E67" s="13">
        <f t="shared" si="59"/>
        <v>23.626056115</v>
      </c>
      <c r="F67" s="9" t="s">
        <v>109</v>
      </c>
      <c r="G67" s="6">
        <v>8</v>
      </c>
      <c r="H67" s="11">
        <f t="shared" si="48"/>
        <v>24.7650414670968</v>
      </c>
      <c r="I67" s="11">
        <f t="shared" si="49"/>
        <v>297.915041467097</v>
      </c>
      <c r="J67" s="11">
        <f t="shared" si="50"/>
        <v>0.33737206516033</v>
      </c>
      <c r="K67" s="11">
        <f t="shared" si="60"/>
        <v>137.97</v>
      </c>
      <c r="L67" s="11">
        <f t="shared" si="61"/>
        <v>1.3797</v>
      </c>
      <c r="M67" s="6" t="s">
        <v>109</v>
      </c>
      <c r="N67" s="6"/>
      <c r="O67" s="11">
        <f t="shared" si="62"/>
        <v>4.01112282403773</v>
      </c>
      <c r="P67" s="11">
        <f t="shared" si="51"/>
        <v>1.35324079075735</v>
      </c>
      <c r="Q67" s="16">
        <f t="shared" si="63"/>
        <v>0.135324079075735</v>
      </c>
      <c r="R67" s="11">
        <f t="shared" si="67"/>
        <v>0.13797</v>
      </c>
      <c r="S67" s="17">
        <f t="shared" si="52"/>
        <v>0.980822490945383</v>
      </c>
      <c r="T67" s="3">
        <v>0.01</v>
      </c>
      <c r="U67" s="18">
        <f t="shared" si="53"/>
        <v>0.00980822490945383</v>
      </c>
      <c r="V67" s="17"/>
      <c r="W67" s="3"/>
      <c r="X67" s="18"/>
      <c r="Y67" s="19">
        <v>0.04</v>
      </c>
      <c r="Z67" s="3">
        <v>0.06</v>
      </c>
      <c r="AA67" s="20">
        <f t="shared" si="54"/>
        <v>0.0024</v>
      </c>
      <c r="AB67" s="3">
        <v>0.015</v>
      </c>
      <c r="AC67" s="3">
        <v>0.63</v>
      </c>
      <c r="AD67" s="20">
        <f t="shared" si="55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6"/>
        <v>0.002</v>
      </c>
      <c r="AN67" s="3">
        <v>0.015</v>
      </c>
      <c r="AO67" s="3">
        <v>0.28</v>
      </c>
      <c r="AP67" s="3">
        <f t="shared" si="57"/>
        <v>0.0042</v>
      </c>
      <c r="AQ67" s="1">
        <f t="shared" si="64"/>
        <v>0.0278582249094538</v>
      </c>
      <c r="AR67" s="25">
        <f t="shared" si="65"/>
        <v>137.97</v>
      </c>
      <c r="AS67" s="1">
        <f t="shared" si="66"/>
        <v>0.1</v>
      </c>
      <c r="AT67" s="2">
        <f>$E$5/12</f>
        <v>0.00833333333333333</v>
      </c>
      <c r="AU67" s="1">
        <f t="shared" si="58"/>
        <v>21.4600960400618</v>
      </c>
    </row>
    <row r="68" spans="1:47">
      <c r="A68" s="6"/>
      <c r="B68" s="6"/>
      <c r="C68" s="9">
        <v>8</v>
      </c>
      <c r="D68" s="12">
        <v>22.7031089896774</v>
      </c>
      <c r="E68" s="13">
        <f t="shared" si="59"/>
        <v>24.7650414670968</v>
      </c>
      <c r="F68" s="9" t="s">
        <v>109</v>
      </c>
      <c r="G68" s="6">
        <v>9</v>
      </c>
      <c r="H68" s="11">
        <f t="shared" si="48"/>
        <v>22.7031089896774</v>
      </c>
      <c r="I68" s="11">
        <f t="shared" si="49"/>
        <v>295.853108989677</v>
      </c>
      <c r="J68" s="11">
        <f t="shared" si="50"/>
        <v>0.268648329972432</v>
      </c>
      <c r="K68" s="11">
        <f t="shared" si="60"/>
        <v>137.97</v>
      </c>
      <c r="L68" s="11">
        <f t="shared" si="61"/>
        <v>1.3797</v>
      </c>
      <c r="M68" s="6" t="s">
        <v>109</v>
      </c>
      <c r="N68" s="6"/>
      <c r="O68" s="11">
        <f t="shared" si="62"/>
        <v>4.03758203328039</v>
      </c>
      <c r="P68" s="11">
        <f t="shared" si="51"/>
        <v>1.08468967036747</v>
      </c>
      <c r="Q68" s="16">
        <f t="shared" si="63"/>
        <v>0.108468967036747</v>
      </c>
      <c r="R68" s="11">
        <f t="shared" si="67"/>
        <v>0.13797</v>
      </c>
      <c r="S68" s="17">
        <f t="shared" si="52"/>
        <v>0.786177915755217</v>
      </c>
      <c r="T68" s="3">
        <v>0.01</v>
      </c>
      <c r="U68" s="18">
        <f t="shared" si="53"/>
        <v>0.00786177915755217</v>
      </c>
      <c r="V68" s="17"/>
      <c r="W68" s="3"/>
      <c r="X68" s="18"/>
      <c r="Y68" s="19">
        <v>0.04</v>
      </c>
      <c r="Z68" s="3">
        <v>0.06</v>
      </c>
      <c r="AA68" s="20">
        <f t="shared" si="54"/>
        <v>0.0024</v>
      </c>
      <c r="AB68" s="3">
        <v>0.015</v>
      </c>
      <c r="AC68" s="3">
        <v>0.63</v>
      </c>
      <c r="AD68" s="20">
        <f t="shared" si="55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6"/>
        <v>0.002</v>
      </c>
      <c r="AN68" s="3">
        <v>0.015</v>
      </c>
      <c r="AO68" s="3">
        <v>0.28</v>
      </c>
      <c r="AP68" s="3">
        <f t="shared" si="57"/>
        <v>0.0042</v>
      </c>
      <c r="AQ68" s="1">
        <f t="shared" si="64"/>
        <v>0.0259117791575522</v>
      </c>
      <c r="AR68" s="25">
        <f t="shared" si="65"/>
        <v>137.97</v>
      </c>
      <c r="AS68" s="1">
        <f t="shared" si="66"/>
        <v>0.1</v>
      </c>
      <c r="AT68" s="2">
        <f>$E$5/12</f>
        <v>0.00833333333333333</v>
      </c>
      <c r="AU68" s="1">
        <f t="shared" si="58"/>
        <v>19.9606856178851</v>
      </c>
    </row>
    <row r="69" spans="1:47">
      <c r="A69" s="6"/>
      <c r="B69" s="6"/>
      <c r="C69" s="9">
        <v>9</v>
      </c>
      <c r="D69" s="12">
        <v>20.2802381463333</v>
      </c>
      <c r="E69" s="13">
        <f t="shared" si="59"/>
        <v>22.7031089896774</v>
      </c>
      <c r="F69" s="9" t="s">
        <v>109</v>
      </c>
      <c r="G69" s="6">
        <v>10</v>
      </c>
      <c r="H69" s="11">
        <f t="shared" si="48"/>
        <v>20.2802381463333</v>
      </c>
      <c r="I69" s="11">
        <f t="shared" si="49"/>
        <v>293.430238146333</v>
      </c>
      <c r="J69" s="11">
        <f t="shared" si="50"/>
        <v>0.204722629082317</v>
      </c>
      <c r="K69" s="11">
        <f t="shared" si="60"/>
        <v>137.97</v>
      </c>
      <c r="L69" s="11">
        <f t="shared" si="61"/>
        <v>1.3797</v>
      </c>
      <c r="M69" s="6" t="s">
        <v>109</v>
      </c>
      <c r="N69" s="6"/>
      <c r="O69" s="11">
        <f t="shared" si="62"/>
        <v>4.33259236291291</v>
      </c>
      <c r="P69" s="11">
        <f t="shared" si="51"/>
        <v>0.886979699277501</v>
      </c>
      <c r="Q69" s="16">
        <f t="shared" si="63"/>
        <v>0.0886979699277501</v>
      </c>
      <c r="R69" s="11">
        <f t="shared" si="67"/>
        <v>0.13797</v>
      </c>
      <c r="S69" s="17">
        <f t="shared" si="52"/>
        <v>0.642878668752266</v>
      </c>
      <c r="T69" s="3">
        <v>0.01</v>
      </c>
      <c r="U69" s="18">
        <f t="shared" si="53"/>
        <v>0.00642878668752266</v>
      </c>
      <c r="V69" s="17"/>
      <c r="W69" s="3"/>
      <c r="X69" s="18"/>
      <c r="Y69" s="19">
        <v>0.02</v>
      </c>
      <c r="Z69" s="3">
        <v>0.06</v>
      </c>
      <c r="AA69" s="20">
        <f t="shared" si="54"/>
        <v>0.0012</v>
      </c>
      <c r="AB69" s="3">
        <v>0.01</v>
      </c>
      <c r="AC69" s="3">
        <v>0.63</v>
      </c>
      <c r="AD69" s="20">
        <f t="shared" si="55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6"/>
        <v>0.002</v>
      </c>
      <c r="AN69" s="3">
        <v>0.01</v>
      </c>
      <c r="AO69" s="3">
        <v>0.28</v>
      </c>
      <c r="AP69" s="3">
        <f t="shared" si="57"/>
        <v>0.0028</v>
      </c>
      <c r="AQ69" s="1">
        <f t="shared" si="64"/>
        <v>0.0187287866875227</v>
      </c>
      <c r="AR69" s="25">
        <f t="shared" si="65"/>
        <v>137.97</v>
      </c>
      <c r="AS69" s="1">
        <f t="shared" si="66"/>
        <v>0.1</v>
      </c>
      <c r="AT69" s="2">
        <f>$E$5/12</f>
        <v>0.00833333333333333</v>
      </c>
      <c r="AU69" s="1">
        <f t="shared" si="58"/>
        <v>14.427393070966</v>
      </c>
    </row>
    <row r="70" spans="1:47">
      <c r="A70" s="6"/>
      <c r="B70" s="6"/>
      <c r="C70" s="9">
        <v>10</v>
      </c>
      <c r="D70" s="12">
        <v>10.6892414250968</v>
      </c>
      <c r="E70" s="13">
        <f t="shared" si="59"/>
        <v>20.2802381463333</v>
      </c>
      <c r="F70" s="9" t="s">
        <v>109</v>
      </c>
      <c r="G70" s="6">
        <v>11</v>
      </c>
      <c r="H70" s="11">
        <f t="shared" si="48"/>
        <v>10.6892414250968</v>
      </c>
      <c r="I70" s="11">
        <f t="shared" si="49"/>
        <v>283.839241425097</v>
      </c>
      <c r="J70" s="11">
        <f t="shared" si="50"/>
        <v>0.0667134569633703</v>
      </c>
      <c r="K70" s="11">
        <f t="shared" si="60"/>
        <v>137.97</v>
      </c>
      <c r="L70" s="11">
        <f t="shared" si="61"/>
        <v>1.3797</v>
      </c>
      <c r="M70" s="6" t="s">
        <v>111</v>
      </c>
      <c r="N70" s="11">
        <f>(O69-P69)*$C$24/100</f>
        <v>3.27333203045364</v>
      </c>
      <c r="O70" s="11">
        <f t="shared" si="62"/>
        <v>1.55198063318177</v>
      </c>
      <c r="P70" s="11">
        <f t="shared" si="51"/>
        <v>0.103537993179756</v>
      </c>
      <c r="Q70" s="16">
        <f t="shared" si="63"/>
        <v>0.0103537993179756</v>
      </c>
      <c r="R70" s="11">
        <f t="shared" si="67"/>
        <v>0.13797</v>
      </c>
      <c r="S70" s="17">
        <f t="shared" si="52"/>
        <v>0.075043845169063</v>
      </c>
      <c r="T70" s="3">
        <v>0.01</v>
      </c>
      <c r="U70" s="18">
        <f t="shared" si="53"/>
        <v>0.00075043845169063</v>
      </c>
      <c r="V70" s="17"/>
      <c r="W70" s="3"/>
      <c r="X70" s="18"/>
      <c r="Y70" s="19">
        <v>0.02</v>
      </c>
      <c r="Z70" s="3">
        <v>0.06</v>
      </c>
      <c r="AA70" s="20">
        <f t="shared" si="54"/>
        <v>0.0012</v>
      </c>
      <c r="AB70" s="3">
        <v>0.01</v>
      </c>
      <c r="AC70" s="3">
        <v>0.63</v>
      </c>
      <c r="AD70" s="20">
        <f t="shared" si="55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6"/>
        <v>0.002</v>
      </c>
      <c r="AN70" s="3">
        <v>0.01</v>
      </c>
      <c r="AO70" s="3">
        <v>0.28</v>
      </c>
      <c r="AP70" s="3">
        <f t="shared" si="57"/>
        <v>0.0028</v>
      </c>
      <c r="AQ70" s="1">
        <f t="shared" si="64"/>
        <v>0.0130504384516906</v>
      </c>
      <c r="AR70" s="25">
        <f t="shared" si="65"/>
        <v>137.97</v>
      </c>
      <c r="AS70" s="1">
        <f t="shared" si="66"/>
        <v>0.1</v>
      </c>
      <c r="AT70" s="2">
        <f>$E$5/12</f>
        <v>0.00833333333333333</v>
      </c>
      <c r="AU70" s="1">
        <f t="shared" si="58"/>
        <v>10.053176878587</v>
      </c>
    </row>
    <row r="71" spans="1:48">
      <c r="A71" s="6"/>
      <c r="B71" s="6"/>
      <c r="C71" s="9">
        <v>11</v>
      </c>
      <c r="D71" s="12">
        <v>2.22422809096667</v>
      </c>
      <c r="E71" s="13">
        <f t="shared" si="59"/>
        <v>10.6892414250968</v>
      </c>
      <c r="F71" s="9" t="s">
        <v>111</v>
      </c>
      <c r="G71" s="6">
        <v>12</v>
      </c>
      <c r="H71" s="11">
        <f t="shared" si="48"/>
        <v>2.22422809096667</v>
      </c>
      <c r="I71" s="11">
        <f t="shared" si="49"/>
        <v>275.374228090967</v>
      </c>
      <c r="J71" s="11">
        <f t="shared" si="50"/>
        <v>0.0232406760877958</v>
      </c>
      <c r="K71" s="11">
        <f t="shared" si="60"/>
        <v>137.97</v>
      </c>
      <c r="L71" s="11">
        <f t="shared" si="61"/>
        <v>1.3797</v>
      </c>
      <c r="M71" s="6" t="s">
        <v>109</v>
      </c>
      <c r="N71" s="6"/>
      <c r="O71" s="11">
        <f t="shared" si="62"/>
        <v>2.82814264000201</v>
      </c>
      <c r="P71" s="11">
        <f t="shared" si="51"/>
        <v>0.0657279470263704</v>
      </c>
      <c r="Q71" s="16">
        <f t="shared" si="63"/>
        <v>0.00657279470263704</v>
      </c>
      <c r="R71" s="11">
        <f t="shared" si="67"/>
        <v>0.13797</v>
      </c>
      <c r="S71" s="17">
        <f t="shared" si="52"/>
        <v>0.0476393034908823</v>
      </c>
      <c r="T71" s="3">
        <v>0.01</v>
      </c>
      <c r="U71" s="18">
        <f t="shared" si="53"/>
        <v>0.000476393034908824</v>
      </c>
      <c r="V71" s="17"/>
      <c r="W71" s="3"/>
      <c r="X71" s="18"/>
      <c r="Y71" s="19">
        <v>0.02</v>
      </c>
      <c r="Z71" s="3">
        <v>0.06</v>
      </c>
      <c r="AA71" s="20">
        <f t="shared" si="54"/>
        <v>0.0012</v>
      </c>
      <c r="AB71" s="3">
        <v>0.01</v>
      </c>
      <c r="AC71" s="3">
        <v>0.63</v>
      </c>
      <c r="AD71" s="20">
        <f t="shared" si="55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6"/>
        <v>0.002</v>
      </c>
      <c r="AN71" s="3">
        <v>0.01</v>
      </c>
      <c r="AO71" s="3">
        <v>0.28</v>
      </c>
      <c r="AP71" s="3">
        <f t="shared" si="57"/>
        <v>0.0028</v>
      </c>
      <c r="AQ71" s="1">
        <f t="shared" si="64"/>
        <v>0.0127763930349088</v>
      </c>
      <c r="AR71" s="25">
        <f t="shared" si="65"/>
        <v>137.97</v>
      </c>
      <c r="AS71" s="1">
        <f t="shared" si="66"/>
        <v>0.1</v>
      </c>
      <c r="AT71" s="2">
        <f>$E$5/12</f>
        <v>0.00833333333333333</v>
      </c>
      <c r="AU71" s="1">
        <f t="shared" si="58"/>
        <v>9.8420707875639</v>
      </c>
      <c r="AV71" s="1">
        <f>SUM(AU60:AU71)</f>
        <v>166.792256468953</v>
      </c>
    </row>
    <row r="72" spans="1:19">
      <c r="A72" s="6"/>
      <c r="B72" s="6"/>
      <c r="C72" s="9">
        <v>12</v>
      </c>
      <c r="D72" s="12">
        <v>-5.18222131987097</v>
      </c>
      <c r="E72" s="13">
        <f t="shared" si="59"/>
        <v>2.22422809096667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4" spans="19:42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</row>
    <row r="75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pans="1:47">
      <c r="A76" s="6" t="s">
        <v>107</v>
      </c>
      <c r="B76" s="6">
        <v>93.9145</v>
      </c>
      <c r="C76" s="9" t="s">
        <v>108</v>
      </c>
      <c r="D76" s="9">
        <v>-6.51</v>
      </c>
      <c r="E76" s="9"/>
      <c r="F76" s="9"/>
      <c r="G76" s="6">
        <v>1</v>
      </c>
      <c r="H76" s="11">
        <f t="shared" ref="H76:H87" si="68">E77</f>
        <v>-6.51</v>
      </c>
      <c r="I76" s="11">
        <f t="shared" ref="I76:I87" si="69">H76+273.15</f>
        <v>266.64</v>
      </c>
      <c r="J76" s="11">
        <f t="shared" ref="J76:J87" si="70">EXP(($C$18*(I76-$C$16))/($C$19*I76*$C$16))</f>
        <v>0.00729859829668451</v>
      </c>
      <c r="K76" s="11">
        <f>$B$76/12</f>
        <v>7.82620833333333</v>
      </c>
      <c r="L76" s="11">
        <f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71">O76*J76</f>
        <v>0.000571203508111647</v>
      </c>
      <c r="Q76" s="16">
        <f>P76*$B$78</f>
        <v>7.42564560545142e-5</v>
      </c>
      <c r="R76" s="11">
        <f>L76*$B$78</f>
        <v>0.0101740708333333</v>
      </c>
      <c r="S76" s="17">
        <f t="shared" ref="S76:S87" si="72">Q76/R76</f>
        <v>0.00729859829668453</v>
      </c>
      <c r="T76" s="3">
        <v>0.01</v>
      </c>
      <c r="U76" s="18">
        <f t="shared" ref="U76:U87" si="73">S76*T76</f>
        <v>7.29859829668453e-5</v>
      </c>
      <c r="V76" s="17"/>
      <c r="W76" s="3"/>
      <c r="X76" s="18"/>
      <c r="Y76" s="19">
        <v>0.02</v>
      </c>
      <c r="Z76" s="3">
        <v>0.17</v>
      </c>
      <c r="AA76" s="20">
        <f t="shared" ref="AA76:AA87" si="74">Y76*Z76</f>
        <v>0.0034</v>
      </c>
      <c r="AB76" s="3">
        <v>0.01</v>
      </c>
      <c r="AC76" s="3">
        <v>0.03</v>
      </c>
      <c r="AD76" s="20">
        <f t="shared" ref="AD76:AD87" si="75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6">AO76*AN76</f>
        <v>0.0079</v>
      </c>
      <c r="AQ76" s="1">
        <f>(AP76+AM76+AD76+AA76+U76+X76+AG76+AJ76)</f>
        <v>0.0116729859829668</v>
      </c>
      <c r="AR76" s="25">
        <f>$B$76/12</f>
        <v>7.82620833333333</v>
      </c>
      <c r="AS76" s="1">
        <f>$B$78</f>
        <v>0.13</v>
      </c>
      <c r="AT76" s="2">
        <f t="shared" ref="AT76:AT87" si="77">$E$8/12</f>
        <v>3.13083333333333</v>
      </c>
      <c r="AU76" s="1">
        <f t="shared" ref="AU76:AU87" si="78">AT76*10000*AS76*0.67*AR76*AQ76</f>
        <v>249.121650561063</v>
      </c>
    </row>
    <row r="77" spans="1:47">
      <c r="A77" s="6" t="s">
        <v>110</v>
      </c>
      <c r="B77" s="6">
        <v>1</v>
      </c>
      <c r="C77" s="9">
        <v>1</v>
      </c>
      <c r="D77" s="12">
        <v>-5.04022144351613</v>
      </c>
      <c r="E77" s="13">
        <f t="shared" ref="E77:E88" si="79">D76</f>
        <v>-6.51</v>
      </c>
      <c r="F77" s="9" t="s">
        <v>109</v>
      </c>
      <c r="G77" s="6">
        <v>2</v>
      </c>
      <c r="H77" s="11">
        <f t="shared" si="68"/>
        <v>-5.04022144351613</v>
      </c>
      <c r="I77" s="11">
        <f t="shared" si="69"/>
        <v>268.109778556484</v>
      </c>
      <c r="J77" s="11">
        <f t="shared" si="70"/>
        <v>0.00891616996896028</v>
      </c>
      <c r="K77" s="11">
        <f t="shared" ref="K77:K87" si="80">$B$76/12</f>
        <v>7.82620833333333</v>
      </c>
      <c r="L77" s="11">
        <f t="shared" ref="L77:L87" si="81">K77*$B$77/100</f>
        <v>0.0782620833333333</v>
      </c>
      <c r="M77" s="6" t="s">
        <v>109</v>
      </c>
      <c r="N77" s="6"/>
      <c r="O77" s="11">
        <f t="shared" ref="O77:O87" si="82">L77+O76-P76-N77</f>
        <v>0.155952963158555</v>
      </c>
      <c r="P77" s="11">
        <f t="shared" si="71"/>
        <v>0.00139050312668468</v>
      </c>
      <c r="Q77" s="16">
        <f t="shared" ref="Q77:Q87" si="83">P77*$B$78</f>
        <v>0.000180765406469008</v>
      </c>
      <c r="R77" s="11">
        <f t="shared" ref="R77:R87" si="84">L77*$B$78</f>
        <v>0.0101740708333333</v>
      </c>
      <c r="S77" s="17">
        <f t="shared" si="72"/>
        <v>0.0177672643949722</v>
      </c>
      <c r="T77" s="3">
        <v>0.01</v>
      </c>
      <c r="U77" s="18">
        <f t="shared" si="73"/>
        <v>0.000177672643949722</v>
      </c>
      <c r="V77" s="17"/>
      <c r="W77" s="3"/>
      <c r="X77" s="18"/>
      <c r="Y77" s="19">
        <v>0.02</v>
      </c>
      <c r="Z77" s="3">
        <v>0.17</v>
      </c>
      <c r="AA77" s="20">
        <f t="shared" si="74"/>
        <v>0.0034</v>
      </c>
      <c r="AB77" s="3">
        <v>0.01</v>
      </c>
      <c r="AC77" s="3">
        <v>0.03</v>
      </c>
      <c r="AD77" s="20">
        <f t="shared" si="75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6"/>
        <v>0.0079</v>
      </c>
      <c r="AQ77" s="1">
        <f t="shared" ref="AQ77:AQ87" si="85">(AP77+AM77+AD77+AA77+U77+X77+AG77+AJ77)</f>
        <v>0.0117776726439497</v>
      </c>
      <c r="AR77" s="25">
        <f t="shared" ref="AR77:AR87" si="86">$B$76/12</f>
        <v>7.82620833333333</v>
      </c>
      <c r="AS77" s="1">
        <f t="shared" ref="AS77:AS87" si="87">$B$78</f>
        <v>0.13</v>
      </c>
      <c r="AT77" s="2">
        <f t="shared" si="77"/>
        <v>3.13083333333333</v>
      </c>
      <c r="AU77" s="1">
        <f t="shared" si="78"/>
        <v>251.355844435178</v>
      </c>
    </row>
    <row r="78" spans="1:47">
      <c r="A78" s="6" t="s">
        <v>72</v>
      </c>
      <c r="B78" s="6">
        <v>0.13</v>
      </c>
      <c r="C78" s="9">
        <v>2</v>
      </c>
      <c r="D78" s="12">
        <v>-3.69111771932143</v>
      </c>
      <c r="E78" s="13">
        <f t="shared" si="79"/>
        <v>-5.04022144351613</v>
      </c>
      <c r="F78" s="9" t="s">
        <v>109</v>
      </c>
      <c r="G78" s="6">
        <v>3</v>
      </c>
      <c r="H78" s="11">
        <f t="shared" si="68"/>
        <v>-3.69111771932143</v>
      </c>
      <c r="I78" s="11">
        <f t="shared" si="69"/>
        <v>269.458882280679</v>
      </c>
      <c r="J78" s="11">
        <f t="shared" si="70"/>
        <v>0.0106941029482903</v>
      </c>
      <c r="K78" s="11">
        <f t="shared" si="80"/>
        <v>7.82620833333333</v>
      </c>
      <c r="L78" s="11">
        <f t="shared" si="81"/>
        <v>0.0782620833333333</v>
      </c>
      <c r="M78" s="6" t="s">
        <v>109</v>
      </c>
      <c r="N78" s="6"/>
      <c r="O78" s="11">
        <f t="shared" si="82"/>
        <v>0.232824543365204</v>
      </c>
      <c r="P78" s="11">
        <f t="shared" si="71"/>
        <v>0.00248984963563617</v>
      </c>
      <c r="Q78" s="16">
        <f t="shared" si="83"/>
        <v>0.000323680452632702</v>
      </c>
      <c r="R78" s="11">
        <f t="shared" si="84"/>
        <v>0.0101740708333333</v>
      </c>
      <c r="S78" s="17">
        <f t="shared" si="72"/>
        <v>0.0318142519287588</v>
      </c>
      <c r="T78" s="3">
        <v>0.01</v>
      </c>
      <c r="U78" s="18">
        <f t="shared" si="73"/>
        <v>0.000318142519287588</v>
      </c>
      <c r="V78" s="17"/>
      <c r="W78" s="3"/>
      <c r="X78" s="18"/>
      <c r="Y78" s="19">
        <v>0.02</v>
      </c>
      <c r="Z78" s="3">
        <v>0.17</v>
      </c>
      <c r="AA78" s="20">
        <f t="shared" si="74"/>
        <v>0.0034</v>
      </c>
      <c r="AB78" s="3">
        <v>0.01</v>
      </c>
      <c r="AC78" s="3">
        <v>0.03</v>
      </c>
      <c r="AD78" s="20">
        <f t="shared" si="75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6"/>
        <v>0.0079</v>
      </c>
      <c r="AQ78" s="1">
        <f t="shared" si="85"/>
        <v>0.0119181425192876</v>
      </c>
      <c r="AR78" s="25">
        <f t="shared" si="86"/>
        <v>7.82620833333333</v>
      </c>
      <c r="AS78" s="1">
        <f t="shared" si="87"/>
        <v>0.13</v>
      </c>
      <c r="AT78" s="2">
        <f t="shared" si="77"/>
        <v>3.13083333333333</v>
      </c>
      <c r="AU78" s="1">
        <f t="shared" si="78"/>
        <v>254.353713810618</v>
      </c>
    </row>
    <row r="79" spans="1:47">
      <c r="A79" s="6"/>
      <c r="B79" s="6"/>
      <c r="C79" s="9">
        <v>3</v>
      </c>
      <c r="D79" s="12">
        <v>5.83767774464516</v>
      </c>
      <c r="E79" s="13">
        <f t="shared" si="79"/>
        <v>-3.69111771932143</v>
      </c>
      <c r="F79" s="9" t="s">
        <v>109</v>
      </c>
      <c r="G79" s="6">
        <v>4</v>
      </c>
      <c r="H79" s="11">
        <f t="shared" si="68"/>
        <v>5.83767774464516</v>
      </c>
      <c r="I79" s="11">
        <f t="shared" si="69"/>
        <v>278.987677744645</v>
      </c>
      <c r="J79" s="11">
        <f t="shared" si="70"/>
        <v>0.0367399984832971</v>
      </c>
      <c r="K79" s="11">
        <f t="shared" si="80"/>
        <v>7.82620833333333</v>
      </c>
      <c r="L79" s="11">
        <f t="shared" si="81"/>
        <v>0.0782620833333333</v>
      </c>
      <c r="M79" s="6" t="s">
        <v>109</v>
      </c>
      <c r="N79" s="6"/>
      <c r="O79" s="11">
        <f t="shared" si="82"/>
        <v>0.308596777062901</v>
      </c>
      <c r="P79" s="11">
        <f t="shared" si="71"/>
        <v>0.0113378451212413</v>
      </c>
      <c r="Q79" s="16">
        <f t="shared" si="83"/>
        <v>0.00147391986576137</v>
      </c>
      <c r="R79" s="11">
        <f t="shared" si="84"/>
        <v>0.0101740708333333</v>
      </c>
      <c r="S79" s="17">
        <f t="shared" si="72"/>
        <v>0.144870218608305</v>
      </c>
      <c r="T79" s="3">
        <v>0.01</v>
      </c>
      <c r="U79" s="18">
        <f t="shared" si="73"/>
        <v>0.00144870218608305</v>
      </c>
      <c r="V79" s="17"/>
      <c r="W79" s="3"/>
      <c r="X79" s="18"/>
      <c r="Y79" s="19">
        <v>0.02</v>
      </c>
      <c r="Z79" s="3">
        <v>0.17</v>
      </c>
      <c r="AA79" s="20">
        <f t="shared" si="74"/>
        <v>0.0034</v>
      </c>
      <c r="AB79" s="3">
        <v>0.01</v>
      </c>
      <c r="AC79" s="3">
        <v>0.03</v>
      </c>
      <c r="AD79" s="20">
        <f t="shared" si="75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6"/>
        <v>0.0079</v>
      </c>
      <c r="AQ79" s="1">
        <f t="shared" si="85"/>
        <v>0.0130487021860831</v>
      </c>
      <c r="AR79" s="25">
        <f t="shared" si="86"/>
        <v>7.82620833333333</v>
      </c>
      <c r="AS79" s="1">
        <f t="shared" si="87"/>
        <v>0.13</v>
      </c>
      <c r="AT79" s="2">
        <f t="shared" si="77"/>
        <v>3.13083333333333</v>
      </c>
      <c r="AU79" s="1">
        <f t="shared" si="78"/>
        <v>278.481806713396</v>
      </c>
    </row>
    <row r="80" spans="1:47">
      <c r="A80" s="6"/>
      <c r="B80" s="6"/>
      <c r="C80" s="9">
        <v>4</v>
      </c>
      <c r="D80" s="12">
        <v>11.9913326247667</v>
      </c>
      <c r="E80" s="13">
        <f t="shared" si="79"/>
        <v>5.83767774464516</v>
      </c>
      <c r="F80" s="9" t="s">
        <v>109</v>
      </c>
      <c r="G80" s="6">
        <v>5</v>
      </c>
      <c r="H80" s="11">
        <f t="shared" si="68"/>
        <v>11.9913326247667</v>
      </c>
      <c r="I80" s="11">
        <f t="shared" si="69"/>
        <v>285.141332624767</v>
      </c>
      <c r="J80" s="11">
        <f t="shared" si="70"/>
        <v>0.0780269732986816</v>
      </c>
      <c r="K80" s="11">
        <f t="shared" si="80"/>
        <v>7.82620833333333</v>
      </c>
      <c r="L80" s="11">
        <f t="shared" si="81"/>
        <v>0.0782620833333333</v>
      </c>
      <c r="M80" s="6" t="s">
        <v>111</v>
      </c>
      <c r="N80" s="11">
        <f>(O79-P79)*$C$24/100</f>
        <v>0.282395985344576</v>
      </c>
      <c r="O80" s="11">
        <f t="shared" si="82"/>
        <v>0.0931250299304163</v>
      </c>
      <c r="P80" s="11">
        <f t="shared" si="71"/>
        <v>0.00726626422381951</v>
      </c>
      <c r="Q80" s="16">
        <f t="shared" si="83"/>
        <v>0.000944614349096537</v>
      </c>
      <c r="R80" s="11">
        <f t="shared" si="84"/>
        <v>0.0101740708333333</v>
      </c>
      <c r="S80" s="17">
        <f t="shared" si="72"/>
        <v>0.0928452695652263</v>
      </c>
      <c r="T80" s="3">
        <v>0.01</v>
      </c>
      <c r="U80" s="18">
        <f t="shared" si="73"/>
        <v>0.000928452695652263</v>
      </c>
      <c r="V80" s="17"/>
      <c r="W80" s="3"/>
      <c r="X80" s="18"/>
      <c r="Y80" s="19">
        <v>0.04</v>
      </c>
      <c r="Z80" s="3">
        <v>0.17</v>
      </c>
      <c r="AA80" s="20">
        <f t="shared" si="74"/>
        <v>0.0068</v>
      </c>
      <c r="AB80" s="3">
        <v>0.015</v>
      </c>
      <c r="AC80" s="3">
        <v>0.03</v>
      </c>
      <c r="AD80" s="20">
        <f t="shared" si="75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6"/>
        <v>0.01185</v>
      </c>
      <c r="AQ80" s="1">
        <f t="shared" si="85"/>
        <v>0.0200284526956523</v>
      </c>
      <c r="AR80" s="25">
        <f t="shared" si="86"/>
        <v>7.82620833333333</v>
      </c>
      <c r="AS80" s="1">
        <f t="shared" si="87"/>
        <v>0.13</v>
      </c>
      <c r="AT80" s="2">
        <f t="shared" si="77"/>
        <v>3.13083333333333</v>
      </c>
      <c r="AU80" s="1">
        <f t="shared" si="78"/>
        <v>427.441718940273</v>
      </c>
    </row>
    <row r="81" spans="1:47">
      <c r="A81" s="6"/>
      <c r="B81" s="6"/>
      <c r="C81" s="9">
        <v>5</v>
      </c>
      <c r="D81" s="12">
        <v>19.24527691</v>
      </c>
      <c r="E81" s="13">
        <f t="shared" si="79"/>
        <v>11.9913326247667</v>
      </c>
      <c r="F81" s="9" t="s">
        <v>111</v>
      </c>
      <c r="G81" s="6">
        <v>6</v>
      </c>
      <c r="H81" s="11">
        <f t="shared" si="68"/>
        <v>19.24527691</v>
      </c>
      <c r="I81" s="11">
        <f t="shared" si="69"/>
        <v>292.39527691</v>
      </c>
      <c r="J81" s="11">
        <f t="shared" si="70"/>
        <v>0.182035713304102</v>
      </c>
      <c r="K81" s="11">
        <f t="shared" si="80"/>
        <v>7.82620833333333</v>
      </c>
      <c r="L81" s="11">
        <f t="shared" si="81"/>
        <v>0.0782620833333333</v>
      </c>
      <c r="M81" s="6" t="s">
        <v>109</v>
      </c>
      <c r="N81" s="6"/>
      <c r="O81" s="11">
        <f t="shared" si="82"/>
        <v>0.16412084903993</v>
      </c>
      <c r="P81" s="11">
        <f t="shared" si="71"/>
        <v>0.0298758558230584</v>
      </c>
      <c r="Q81" s="16">
        <f t="shared" si="83"/>
        <v>0.0038838612569976</v>
      </c>
      <c r="R81" s="11">
        <f t="shared" si="84"/>
        <v>0.0101740708333333</v>
      </c>
      <c r="S81" s="17">
        <f t="shared" si="72"/>
        <v>0.381741126105875</v>
      </c>
      <c r="T81" s="3">
        <v>0.01</v>
      </c>
      <c r="U81" s="18">
        <f t="shared" si="73"/>
        <v>0.00381741126105875</v>
      </c>
      <c r="V81" s="17"/>
      <c r="W81" s="3"/>
      <c r="X81" s="18"/>
      <c r="Y81" s="19">
        <v>0.04</v>
      </c>
      <c r="Z81" s="3">
        <v>0.17</v>
      </c>
      <c r="AA81" s="20">
        <f t="shared" si="74"/>
        <v>0.0068</v>
      </c>
      <c r="AB81" s="3">
        <v>0.015</v>
      </c>
      <c r="AC81" s="3">
        <v>0.03</v>
      </c>
      <c r="AD81" s="20">
        <f t="shared" si="75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6"/>
        <v>0.01185</v>
      </c>
      <c r="AQ81" s="1">
        <f t="shared" si="85"/>
        <v>0.0229174112610588</v>
      </c>
      <c r="AR81" s="25">
        <f t="shared" si="86"/>
        <v>7.82620833333333</v>
      </c>
      <c r="AS81" s="1">
        <f t="shared" si="87"/>
        <v>0.13</v>
      </c>
      <c r="AT81" s="2">
        <f t="shared" si="77"/>
        <v>3.13083333333333</v>
      </c>
      <c r="AU81" s="1">
        <f t="shared" si="78"/>
        <v>489.097076641102</v>
      </c>
    </row>
    <row r="82" spans="1:47">
      <c r="A82" s="6"/>
      <c r="B82" s="6"/>
      <c r="C82" s="9">
        <v>6</v>
      </c>
      <c r="D82" s="12">
        <v>23.626056115</v>
      </c>
      <c r="E82" s="13">
        <f t="shared" si="79"/>
        <v>19.24527691</v>
      </c>
      <c r="F82" s="9" t="s">
        <v>109</v>
      </c>
      <c r="G82" s="6">
        <v>7</v>
      </c>
      <c r="H82" s="11">
        <f t="shared" si="68"/>
        <v>23.626056115</v>
      </c>
      <c r="I82" s="11">
        <f t="shared" si="69"/>
        <v>296.776056115</v>
      </c>
      <c r="J82" s="11">
        <f t="shared" si="70"/>
        <v>0.297600844328619</v>
      </c>
      <c r="K82" s="11">
        <f t="shared" si="80"/>
        <v>7.82620833333333</v>
      </c>
      <c r="L82" s="11">
        <f t="shared" si="81"/>
        <v>0.0782620833333333</v>
      </c>
      <c r="M82" s="6" t="s">
        <v>109</v>
      </c>
      <c r="N82" s="6"/>
      <c r="O82" s="11">
        <f t="shared" si="82"/>
        <v>0.212507076550205</v>
      </c>
      <c r="P82" s="11">
        <f t="shared" si="71"/>
        <v>0.0632422854071474</v>
      </c>
      <c r="Q82" s="16">
        <f t="shared" si="83"/>
        <v>0.00822149710292917</v>
      </c>
      <c r="R82" s="11">
        <f t="shared" si="84"/>
        <v>0.0101740708333333</v>
      </c>
      <c r="S82" s="17">
        <f t="shared" si="72"/>
        <v>0.808083336317365</v>
      </c>
      <c r="T82" s="3">
        <v>0.01</v>
      </c>
      <c r="U82" s="18">
        <f t="shared" si="73"/>
        <v>0.00808083336317365</v>
      </c>
      <c r="V82" s="17"/>
      <c r="W82" s="3"/>
      <c r="X82" s="18"/>
      <c r="Y82" s="19">
        <v>0.04</v>
      </c>
      <c r="Z82" s="3">
        <v>0.17</v>
      </c>
      <c r="AA82" s="20">
        <f t="shared" si="74"/>
        <v>0.0068</v>
      </c>
      <c r="AB82" s="3">
        <v>0.015</v>
      </c>
      <c r="AC82" s="3">
        <v>0.03</v>
      </c>
      <c r="AD82" s="20">
        <f t="shared" si="75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6"/>
        <v>0.01185</v>
      </c>
      <c r="AQ82" s="1">
        <f t="shared" si="85"/>
        <v>0.0271808333631736</v>
      </c>
      <c r="AR82" s="25">
        <f t="shared" si="86"/>
        <v>7.82620833333333</v>
      </c>
      <c r="AS82" s="1">
        <f t="shared" si="87"/>
        <v>0.13</v>
      </c>
      <c r="AT82" s="2">
        <f t="shared" si="77"/>
        <v>3.13083333333333</v>
      </c>
      <c r="AU82" s="1">
        <f t="shared" si="78"/>
        <v>580.085856432939</v>
      </c>
    </row>
    <row r="83" spans="1:47">
      <c r="A83" s="6"/>
      <c r="B83" s="6"/>
      <c r="C83" s="9">
        <v>7</v>
      </c>
      <c r="D83" s="12">
        <v>24.7650414670968</v>
      </c>
      <c r="E83" s="13">
        <f t="shared" si="79"/>
        <v>23.626056115</v>
      </c>
      <c r="F83" s="9" t="s">
        <v>109</v>
      </c>
      <c r="G83" s="6">
        <v>8</v>
      </c>
      <c r="H83" s="11">
        <f t="shared" si="68"/>
        <v>24.7650414670968</v>
      </c>
      <c r="I83" s="11">
        <f t="shared" si="69"/>
        <v>297.915041467097</v>
      </c>
      <c r="J83" s="11">
        <f t="shared" si="70"/>
        <v>0.33737206516033</v>
      </c>
      <c r="K83" s="11">
        <f t="shared" si="80"/>
        <v>7.82620833333333</v>
      </c>
      <c r="L83" s="11">
        <f t="shared" si="81"/>
        <v>0.0782620833333333</v>
      </c>
      <c r="M83" s="6" t="s">
        <v>109</v>
      </c>
      <c r="N83" s="6"/>
      <c r="O83" s="11">
        <f t="shared" si="82"/>
        <v>0.227526874476391</v>
      </c>
      <c r="P83" s="11">
        <f t="shared" si="71"/>
        <v>0.0767612115215751</v>
      </c>
      <c r="Q83" s="16">
        <f t="shared" si="83"/>
        <v>0.00997895749780477</v>
      </c>
      <c r="R83" s="11">
        <f t="shared" si="84"/>
        <v>0.0101740708333333</v>
      </c>
      <c r="S83" s="17">
        <f t="shared" si="72"/>
        <v>0.980822490945386</v>
      </c>
      <c r="T83" s="3">
        <v>0.01</v>
      </c>
      <c r="U83" s="18">
        <f t="shared" si="73"/>
        <v>0.00980822490945386</v>
      </c>
      <c r="V83" s="17"/>
      <c r="W83" s="3"/>
      <c r="X83" s="18"/>
      <c r="Y83" s="19">
        <v>0.04</v>
      </c>
      <c r="Z83" s="3">
        <v>0.17</v>
      </c>
      <c r="AA83" s="20">
        <f t="shared" si="74"/>
        <v>0.0068</v>
      </c>
      <c r="AB83" s="3">
        <v>0.015</v>
      </c>
      <c r="AC83" s="3">
        <v>0.03</v>
      </c>
      <c r="AD83" s="20">
        <f t="shared" si="75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6"/>
        <v>0.01185</v>
      </c>
      <c r="AQ83" s="1">
        <f t="shared" si="85"/>
        <v>0.0289082249094539</v>
      </c>
      <c r="AR83" s="25">
        <f t="shared" si="86"/>
        <v>7.82620833333333</v>
      </c>
      <c r="AS83" s="1">
        <f t="shared" si="87"/>
        <v>0.13</v>
      </c>
      <c r="AT83" s="2">
        <f t="shared" si="77"/>
        <v>3.13083333333333</v>
      </c>
      <c r="AU83" s="1">
        <f t="shared" si="78"/>
        <v>616.95137086108</v>
      </c>
    </row>
    <row r="84" spans="1:47">
      <c r="A84" s="6"/>
      <c r="B84" s="6"/>
      <c r="C84" s="9">
        <v>8</v>
      </c>
      <c r="D84" s="12">
        <v>22.7031089896774</v>
      </c>
      <c r="E84" s="13">
        <f t="shared" si="79"/>
        <v>24.7650414670968</v>
      </c>
      <c r="F84" s="9" t="s">
        <v>109</v>
      </c>
      <c r="G84" s="6">
        <v>9</v>
      </c>
      <c r="H84" s="11">
        <f t="shared" si="68"/>
        <v>22.7031089896774</v>
      </c>
      <c r="I84" s="11">
        <f t="shared" si="69"/>
        <v>295.853108989677</v>
      </c>
      <c r="J84" s="11">
        <f t="shared" si="70"/>
        <v>0.268648329972432</v>
      </c>
      <c r="K84" s="11">
        <f t="shared" si="80"/>
        <v>7.82620833333333</v>
      </c>
      <c r="L84" s="11">
        <f t="shared" si="81"/>
        <v>0.0782620833333333</v>
      </c>
      <c r="M84" s="6" t="s">
        <v>109</v>
      </c>
      <c r="N84" s="6"/>
      <c r="O84" s="11">
        <f t="shared" si="82"/>
        <v>0.229027746288149</v>
      </c>
      <c r="P84" s="11">
        <f t="shared" si="71"/>
        <v>0.0615279215576611</v>
      </c>
      <c r="Q84" s="16">
        <f t="shared" si="83"/>
        <v>0.00799862980249594</v>
      </c>
      <c r="R84" s="11">
        <f t="shared" si="84"/>
        <v>0.0101740708333333</v>
      </c>
      <c r="S84" s="17">
        <f t="shared" si="72"/>
        <v>0.78617791575522</v>
      </c>
      <c r="T84" s="3">
        <v>0.01</v>
      </c>
      <c r="U84" s="18">
        <f t="shared" si="73"/>
        <v>0.0078617791575522</v>
      </c>
      <c r="V84" s="17"/>
      <c r="W84" s="3"/>
      <c r="X84" s="18"/>
      <c r="Y84" s="19">
        <v>0.04</v>
      </c>
      <c r="Z84" s="3">
        <v>0.17</v>
      </c>
      <c r="AA84" s="20">
        <f t="shared" si="74"/>
        <v>0.0068</v>
      </c>
      <c r="AB84" s="3">
        <v>0.015</v>
      </c>
      <c r="AC84" s="3">
        <v>0.03</v>
      </c>
      <c r="AD84" s="20">
        <f t="shared" si="75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6"/>
        <v>0.01185</v>
      </c>
      <c r="AQ84" s="1">
        <f t="shared" si="85"/>
        <v>0.0269617791575522</v>
      </c>
      <c r="AR84" s="25">
        <f t="shared" si="86"/>
        <v>7.82620833333333</v>
      </c>
      <c r="AS84" s="1">
        <f t="shared" si="87"/>
        <v>0.13</v>
      </c>
      <c r="AT84" s="2">
        <f t="shared" si="77"/>
        <v>3.13083333333333</v>
      </c>
      <c r="AU84" s="1">
        <f t="shared" si="78"/>
        <v>575.410861933127</v>
      </c>
    </row>
    <row r="85" spans="1:47">
      <c r="A85" s="6"/>
      <c r="B85" s="6"/>
      <c r="C85" s="9">
        <v>9</v>
      </c>
      <c r="D85" s="12">
        <v>20.2802381463333</v>
      </c>
      <c r="E85" s="13">
        <f t="shared" si="79"/>
        <v>22.7031089896774</v>
      </c>
      <c r="F85" s="9" t="s">
        <v>109</v>
      </c>
      <c r="G85" s="6">
        <v>10</v>
      </c>
      <c r="H85" s="11">
        <f t="shared" si="68"/>
        <v>20.2802381463333</v>
      </c>
      <c r="I85" s="11">
        <f t="shared" si="69"/>
        <v>293.430238146333</v>
      </c>
      <c r="J85" s="11">
        <f t="shared" si="70"/>
        <v>0.204722629082317</v>
      </c>
      <c r="K85" s="11">
        <f t="shared" si="80"/>
        <v>7.82620833333333</v>
      </c>
      <c r="L85" s="11">
        <f t="shared" si="81"/>
        <v>0.0782620833333333</v>
      </c>
      <c r="M85" s="6" t="s">
        <v>109</v>
      </c>
      <c r="N85" s="6"/>
      <c r="O85" s="11">
        <f t="shared" si="82"/>
        <v>0.245761908063821</v>
      </c>
      <c r="P85" s="11">
        <f t="shared" si="71"/>
        <v>0.0503130239471122</v>
      </c>
      <c r="Q85" s="16">
        <f t="shared" si="83"/>
        <v>0.00654069311312459</v>
      </c>
      <c r="R85" s="11">
        <f t="shared" si="84"/>
        <v>0.0101740708333333</v>
      </c>
      <c r="S85" s="17">
        <f t="shared" si="72"/>
        <v>0.642878668752268</v>
      </c>
      <c r="T85" s="3">
        <v>0.01</v>
      </c>
      <c r="U85" s="18">
        <f t="shared" si="73"/>
        <v>0.00642878668752268</v>
      </c>
      <c r="V85" s="17"/>
      <c r="W85" s="3"/>
      <c r="X85" s="18"/>
      <c r="Y85" s="19">
        <v>0.02</v>
      </c>
      <c r="Z85" s="3">
        <v>0.17</v>
      </c>
      <c r="AA85" s="20">
        <f t="shared" si="74"/>
        <v>0.0034</v>
      </c>
      <c r="AB85" s="3">
        <v>0.01</v>
      </c>
      <c r="AC85" s="3">
        <v>0.03</v>
      </c>
      <c r="AD85" s="20">
        <f t="shared" si="75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6"/>
        <v>0.0079</v>
      </c>
      <c r="AQ85" s="1">
        <f t="shared" si="85"/>
        <v>0.0180287866875227</v>
      </c>
      <c r="AR85" s="25">
        <f t="shared" si="86"/>
        <v>7.82620833333333</v>
      </c>
      <c r="AS85" s="1">
        <f t="shared" si="87"/>
        <v>0.13</v>
      </c>
      <c r="AT85" s="2">
        <f t="shared" si="77"/>
        <v>3.13083333333333</v>
      </c>
      <c r="AU85" s="1">
        <f t="shared" si="78"/>
        <v>384.765397967815</v>
      </c>
    </row>
    <row r="86" spans="1:47">
      <c r="A86" s="6"/>
      <c r="B86" s="6"/>
      <c r="C86" s="9">
        <v>10</v>
      </c>
      <c r="D86" s="12">
        <v>10.6892414250968</v>
      </c>
      <c r="E86" s="13">
        <f t="shared" si="79"/>
        <v>20.2802381463333</v>
      </c>
      <c r="F86" s="9" t="s">
        <v>109</v>
      </c>
      <c r="G86" s="6">
        <v>11</v>
      </c>
      <c r="H86" s="11">
        <f t="shared" si="68"/>
        <v>10.6892414250968</v>
      </c>
      <c r="I86" s="11">
        <f t="shared" si="69"/>
        <v>283.839241425097</v>
      </c>
      <c r="J86" s="11">
        <f t="shared" si="70"/>
        <v>0.0667134569633703</v>
      </c>
      <c r="K86" s="11">
        <f t="shared" si="80"/>
        <v>7.82620833333333</v>
      </c>
      <c r="L86" s="11">
        <f t="shared" si="81"/>
        <v>0.0782620833333333</v>
      </c>
      <c r="M86" s="6" t="s">
        <v>111</v>
      </c>
      <c r="N86" s="11">
        <f>(O85-P85)*$C$24/100</f>
        <v>0.185676439910874</v>
      </c>
      <c r="O86" s="11">
        <f t="shared" si="82"/>
        <v>0.0880345275391687</v>
      </c>
      <c r="P86" s="11">
        <f t="shared" si="71"/>
        <v>0.00587308766427497</v>
      </c>
      <c r="Q86" s="16">
        <f t="shared" si="83"/>
        <v>0.000763501396355746</v>
      </c>
      <c r="R86" s="11">
        <f t="shared" si="84"/>
        <v>0.0101740708333333</v>
      </c>
      <c r="S86" s="17">
        <f t="shared" si="72"/>
        <v>0.0750438451690632</v>
      </c>
      <c r="T86" s="3">
        <v>0.01</v>
      </c>
      <c r="U86" s="18">
        <f t="shared" si="73"/>
        <v>0.000750438451690632</v>
      </c>
      <c r="V86" s="17"/>
      <c r="W86" s="3"/>
      <c r="X86" s="18"/>
      <c r="Y86" s="19">
        <v>0.02</v>
      </c>
      <c r="Z86" s="3">
        <v>0.17</v>
      </c>
      <c r="AA86" s="20">
        <f t="shared" si="74"/>
        <v>0.0034</v>
      </c>
      <c r="AB86" s="3">
        <v>0.01</v>
      </c>
      <c r="AC86" s="3">
        <v>0.03</v>
      </c>
      <c r="AD86" s="20">
        <f t="shared" si="75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6"/>
        <v>0.0079</v>
      </c>
      <c r="AQ86" s="1">
        <f t="shared" si="85"/>
        <v>0.0123504384516906</v>
      </c>
      <c r="AR86" s="25">
        <f t="shared" si="86"/>
        <v>7.82620833333333</v>
      </c>
      <c r="AS86" s="1">
        <f t="shared" si="87"/>
        <v>0.13</v>
      </c>
      <c r="AT86" s="2">
        <f t="shared" si="77"/>
        <v>3.13083333333333</v>
      </c>
      <c r="AU86" s="1">
        <f t="shared" si="78"/>
        <v>263.57965448837</v>
      </c>
    </row>
    <row r="87" spans="1:48">
      <c r="A87" s="6"/>
      <c r="B87" s="6"/>
      <c r="C87" s="9">
        <v>11</v>
      </c>
      <c r="D87" s="12">
        <v>2.22422809096667</v>
      </c>
      <c r="E87" s="13">
        <f t="shared" si="79"/>
        <v>10.6892414250968</v>
      </c>
      <c r="F87" s="9" t="s">
        <v>111</v>
      </c>
      <c r="G87" s="6">
        <v>12</v>
      </c>
      <c r="H87" s="11">
        <f t="shared" si="68"/>
        <v>2.22422809096667</v>
      </c>
      <c r="I87" s="11">
        <f t="shared" si="69"/>
        <v>275.374228090967</v>
      </c>
      <c r="J87" s="11">
        <f t="shared" si="70"/>
        <v>0.0232406760877958</v>
      </c>
      <c r="K87" s="11">
        <f t="shared" si="80"/>
        <v>7.82620833333333</v>
      </c>
      <c r="L87" s="11">
        <f t="shared" si="81"/>
        <v>0.0782620833333333</v>
      </c>
      <c r="M87" s="6" t="s">
        <v>109</v>
      </c>
      <c r="N87" s="6"/>
      <c r="O87" s="11">
        <f t="shared" si="82"/>
        <v>0.160423523208227</v>
      </c>
      <c r="P87" s="11">
        <f t="shared" si="71"/>
        <v>0.00372835113974539</v>
      </c>
      <c r="Q87" s="16">
        <f t="shared" si="83"/>
        <v>0.000484685648166901</v>
      </c>
      <c r="R87" s="11">
        <f t="shared" si="84"/>
        <v>0.0101740708333333</v>
      </c>
      <c r="S87" s="17">
        <f t="shared" si="72"/>
        <v>0.0476393034908825</v>
      </c>
      <c r="T87" s="3">
        <v>0.01</v>
      </c>
      <c r="U87" s="18">
        <f t="shared" si="73"/>
        <v>0.000476393034908825</v>
      </c>
      <c r="V87" s="17"/>
      <c r="W87" s="3"/>
      <c r="X87" s="18"/>
      <c r="Y87" s="19">
        <v>0.02</v>
      </c>
      <c r="Z87" s="3">
        <v>0.17</v>
      </c>
      <c r="AA87" s="20">
        <f t="shared" si="74"/>
        <v>0.0034</v>
      </c>
      <c r="AB87" s="3">
        <v>0.01</v>
      </c>
      <c r="AC87" s="3">
        <v>0.03</v>
      </c>
      <c r="AD87" s="20">
        <f t="shared" si="75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6"/>
        <v>0.0079</v>
      </c>
      <c r="AQ87" s="1">
        <f t="shared" si="85"/>
        <v>0.0120763930349088</v>
      </c>
      <c r="AR87" s="25">
        <f t="shared" si="86"/>
        <v>7.82620833333333</v>
      </c>
      <c r="AS87" s="1">
        <f t="shared" si="87"/>
        <v>0.13</v>
      </c>
      <c r="AT87" s="2">
        <f t="shared" si="77"/>
        <v>3.13083333333333</v>
      </c>
      <c r="AU87" s="1">
        <f t="shared" si="78"/>
        <v>257.731052711841</v>
      </c>
      <c r="AV87" s="1">
        <f>SUM(AU76:AU87)</f>
        <v>4628.3760054968</v>
      </c>
    </row>
    <row r="88" spans="1:19">
      <c r="A88" s="6"/>
      <c r="B88" s="6"/>
      <c r="C88" s="9">
        <v>12</v>
      </c>
      <c r="D88" s="12">
        <v>-5.18222131987097</v>
      </c>
      <c r="E88" s="13">
        <f t="shared" si="79"/>
        <v>2.22422809096667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19:42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</row>
    <row r="90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pans="1:47">
      <c r="A91" s="6" t="s">
        <v>107</v>
      </c>
      <c r="B91" s="6">
        <v>91.104</v>
      </c>
      <c r="C91" s="9" t="s">
        <v>108</v>
      </c>
      <c r="D91" s="9">
        <v>-6.51</v>
      </c>
      <c r="E91" s="9"/>
      <c r="F91" s="9"/>
      <c r="G91" s="6">
        <v>1</v>
      </c>
      <c r="H91" s="11">
        <f t="shared" ref="H91:H102" si="88">E92</f>
        <v>-6.51</v>
      </c>
      <c r="I91" s="11">
        <f t="shared" ref="I91:I102" si="89">H91+273.15</f>
        <v>266.64</v>
      </c>
      <c r="J91" s="11">
        <f t="shared" ref="J91:J102" si="90">EXP(($C$18*(I91-$C$16))/($C$19*I91*$C$16))</f>
        <v>0.00729859829668451</v>
      </c>
      <c r="K91" s="11">
        <f>$B$91/12</f>
        <v>7.592</v>
      </c>
      <c r="L91" s="11">
        <f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91">O91*J91</f>
        <v>0.000554109582684288</v>
      </c>
      <c r="Q91" s="16">
        <f>P91*$B$93</f>
        <v>7.20342457489574e-5</v>
      </c>
      <c r="R91" s="11">
        <f>L91*$B$93</f>
        <v>0.0098696</v>
      </c>
      <c r="S91" s="17">
        <f t="shared" ref="S91:S102" si="92">Q91/R91</f>
        <v>0.00729859829668451</v>
      </c>
      <c r="T91" s="3">
        <v>0.01</v>
      </c>
      <c r="U91" s="18">
        <f t="shared" ref="U91:U102" si="93">S91*T91</f>
        <v>7.29859829668451e-5</v>
      </c>
      <c r="V91" s="17"/>
      <c r="W91" s="3"/>
      <c r="X91" s="18"/>
      <c r="Y91" s="19">
        <v>0.02</v>
      </c>
      <c r="Z91" s="3">
        <v>0.49</v>
      </c>
      <c r="AA91" s="20">
        <f t="shared" ref="AA91:AA102" si="94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5">AO91*AN91</f>
        <v>0.005</v>
      </c>
      <c r="AQ91" s="1">
        <f>(AP91+AM91+AD91+AA91+U91+X91+AG91+AJ91)</f>
        <v>0.0148729859829668</v>
      </c>
      <c r="AR91" s="25">
        <f>$B$91/12</f>
        <v>7.592</v>
      </c>
      <c r="AS91" s="1">
        <f>$B$93</f>
        <v>0.13</v>
      </c>
      <c r="AT91" s="2">
        <f t="shared" ref="AT91:AT102" si="96">$E$7/12</f>
        <v>0.964166666666667</v>
      </c>
      <c r="AU91" s="1">
        <f t="shared" ref="AU91:AU102" si="97">AT91*10000*AS91*0.67*AR91*AQ91</f>
        <v>94.8253896540178</v>
      </c>
    </row>
    <row r="92" spans="1:47">
      <c r="A92" s="6" t="s">
        <v>110</v>
      </c>
      <c r="B92" s="6">
        <v>1</v>
      </c>
      <c r="C92" s="9">
        <v>1</v>
      </c>
      <c r="D92" s="12">
        <v>-5.04022144351613</v>
      </c>
      <c r="E92" s="13">
        <f t="shared" ref="E92:E103" si="98">D91</f>
        <v>-6.51</v>
      </c>
      <c r="F92" s="9" t="s">
        <v>109</v>
      </c>
      <c r="G92" s="6">
        <v>2</v>
      </c>
      <c r="H92" s="11">
        <f t="shared" si="88"/>
        <v>-5.04022144351613</v>
      </c>
      <c r="I92" s="11">
        <f t="shared" si="89"/>
        <v>268.109778556484</v>
      </c>
      <c r="J92" s="11">
        <f t="shared" si="90"/>
        <v>0.00891616996896028</v>
      </c>
      <c r="K92" s="11">
        <f t="shared" ref="K92:K102" si="99">$B$91/12</f>
        <v>7.592</v>
      </c>
      <c r="L92" s="11">
        <f t="shared" ref="L92:L102" si="100">K92*$B$92/100</f>
        <v>0.07592</v>
      </c>
      <c r="M92" s="6" t="s">
        <v>109</v>
      </c>
      <c r="N92" s="6"/>
      <c r="O92" s="11">
        <f t="shared" ref="O92:O102" si="101">L92+O91-P91-N92</f>
        <v>0.151285890417316</v>
      </c>
      <c r="P92" s="11">
        <f t="shared" si="91"/>
        <v>0.00134889071286629</v>
      </c>
      <c r="Q92" s="16">
        <f t="shared" ref="Q92:Q102" si="102">P92*$B$93</f>
        <v>0.000175355792672617</v>
      </c>
      <c r="R92" s="11">
        <f t="shared" ref="R92:R102" si="103">L92*$B$93</f>
        <v>0.0098696</v>
      </c>
      <c r="S92" s="17">
        <f t="shared" si="92"/>
        <v>0.0177672643949722</v>
      </c>
      <c r="T92" s="3">
        <v>0.01</v>
      </c>
      <c r="U92" s="18">
        <f t="shared" si="93"/>
        <v>0.000177672643949722</v>
      </c>
      <c r="V92" s="17"/>
      <c r="W92" s="3"/>
      <c r="X92" s="18"/>
      <c r="Y92" s="19">
        <v>0.02</v>
      </c>
      <c r="Z92" s="3">
        <v>0.49</v>
      </c>
      <c r="AA92" s="20">
        <f t="shared" si="94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5"/>
        <v>0.005</v>
      </c>
      <c r="AQ92" s="1">
        <f t="shared" ref="AQ92:AQ102" si="104">(AP92+AM92+AD92+AA92+U92+X92+AG92+AJ92)</f>
        <v>0.0149776726439497</v>
      </c>
      <c r="AR92" s="25">
        <f t="shared" ref="AR92:AR102" si="105">$B$91/12</f>
        <v>7.592</v>
      </c>
      <c r="AS92" s="1">
        <f t="shared" ref="AS92:AS102" si="106">$B$93</f>
        <v>0.13</v>
      </c>
      <c r="AT92" s="2">
        <f t="shared" si="96"/>
        <v>0.964166666666667</v>
      </c>
      <c r="AU92" s="1">
        <f t="shared" si="97"/>
        <v>95.4928382370157</v>
      </c>
    </row>
    <row r="93" spans="1:47">
      <c r="A93" s="6" t="s">
        <v>72</v>
      </c>
      <c r="B93" s="6">
        <v>0.13</v>
      </c>
      <c r="C93" s="9">
        <v>2</v>
      </c>
      <c r="D93" s="12">
        <v>-3.69111771932143</v>
      </c>
      <c r="E93" s="13">
        <f t="shared" si="98"/>
        <v>-5.04022144351613</v>
      </c>
      <c r="F93" s="9" t="s">
        <v>109</v>
      </c>
      <c r="G93" s="6">
        <v>3</v>
      </c>
      <c r="H93" s="11">
        <f t="shared" si="88"/>
        <v>-3.69111771932143</v>
      </c>
      <c r="I93" s="11">
        <f t="shared" si="89"/>
        <v>269.458882280679</v>
      </c>
      <c r="J93" s="11">
        <f t="shared" si="90"/>
        <v>0.0106941029482903</v>
      </c>
      <c r="K93" s="11">
        <f t="shared" si="99"/>
        <v>7.592</v>
      </c>
      <c r="L93" s="11">
        <f t="shared" si="100"/>
        <v>0.07592</v>
      </c>
      <c r="M93" s="6" t="s">
        <v>109</v>
      </c>
      <c r="N93" s="6"/>
      <c r="O93" s="11">
        <f t="shared" si="101"/>
        <v>0.225856999704449</v>
      </c>
      <c r="P93" s="11">
        <f t="shared" si="91"/>
        <v>0.00241533800643136</v>
      </c>
      <c r="Q93" s="16">
        <f t="shared" si="102"/>
        <v>0.000313993940836077</v>
      </c>
      <c r="R93" s="11">
        <f t="shared" si="103"/>
        <v>0.0098696</v>
      </c>
      <c r="S93" s="17">
        <f t="shared" si="92"/>
        <v>0.0318142519287587</v>
      </c>
      <c r="T93" s="3">
        <v>0.01</v>
      </c>
      <c r="U93" s="18">
        <f t="shared" si="93"/>
        <v>0.000318142519287587</v>
      </c>
      <c r="V93" s="17"/>
      <c r="W93" s="3"/>
      <c r="X93" s="18"/>
      <c r="Y93" s="19">
        <v>0.02</v>
      </c>
      <c r="Z93" s="3">
        <v>0.49</v>
      </c>
      <c r="AA93" s="20">
        <f t="shared" si="94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5"/>
        <v>0.005</v>
      </c>
      <c r="AQ93" s="1">
        <f t="shared" si="104"/>
        <v>0.0151181425192876</v>
      </c>
      <c r="AR93" s="25">
        <f t="shared" si="105"/>
        <v>7.592</v>
      </c>
      <c r="AS93" s="1">
        <f t="shared" si="106"/>
        <v>0.13</v>
      </c>
      <c r="AT93" s="2">
        <f t="shared" si="96"/>
        <v>0.964166666666667</v>
      </c>
      <c r="AU93" s="1">
        <f t="shared" si="97"/>
        <v>96.3884291209727</v>
      </c>
    </row>
    <row r="94" spans="1:47">
      <c r="A94" s="6"/>
      <c r="B94" s="6"/>
      <c r="C94" s="9">
        <v>3</v>
      </c>
      <c r="D94" s="12">
        <v>5.83767774464516</v>
      </c>
      <c r="E94" s="13">
        <f t="shared" si="98"/>
        <v>-3.69111771932143</v>
      </c>
      <c r="F94" s="9" t="s">
        <v>109</v>
      </c>
      <c r="G94" s="6">
        <v>4</v>
      </c>
      <c r="H94" s="11">
        <f t="shared" si="88"/>
        <v>5.83767774464516</v>
      </c>
      <c r="I94" s="11">
        <f t="shared" si="89"/>
        <v>278.987677744645</v>
      </c>
      <c r="J94" s="11">
        <f t="shared" si="90"/>
        <v>0.0367399984832971</v>
      </c>
      <c r="K94" s="11">
        <f t="shared" si="99"/>
        <v>7.592</v>
      </c>
      <c r="L94" s="11">
        <f t="shared" si="100"/>
        <v>0.07592</v>
      </c>
      <c r="M94" s="6" t="s">
        <v>109</v>
      </c>
      <c r="N94" s="6"/>
      <c r="O94" s="11">
        <f t="shared" si="101"/>
        <v>0.299361661698018</v>
      </c>
      <c r="P94" s="11">
        <f t="shared" si="91"/>
        <v>0.0109985469967425</v>
      </c>
      <c r="Q94" s="16">
        <f t="shared" si="102"/>
        <v>0.00142981110957652</v>
      </c>
      <c r="R94" s="11">
        <f t="shared" si="103"/>
        <v>0.0098696</v>
      </c>
      <c r="S94" s="17">
        <f t="shared" si="92"/>
        <v>0.144870218608305</v>
      </c>
      <c r="T94" s="3">
        <v>0.01</v>
      </c>
      <c r="U94" s="18">
        <f t="shared" si="93"/>
        <v>0.00144870218608305</v>
      </c>
      <c r="V94" s="17"/>
      <c r="W94" s="3"/>
      <c r="X94" s="18"/>
      <c r="Y94" s="19">
        <v>0.02</v>
      </c>
      <c r="Z94" s="3">
        <v>0.49</v>
      </c>
      <c r="AA94" s="20">
        <f t="shared" si="94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5"/>
        <v>0.005</v>
      </c>
      <c r="AQ94" s="1">
        <f t="shared" si="104"/>
        <v>0.016248702186083</v>
      </c>
      <c r="AR94" s="25">
        <f t="shared" si="105"/>
        <v>7.592</v>
      </c>
      <c r="AS94" s="1">
        <f t="shared" si="106"/>
        <v>0.13</v>
      </c>
      <c r="AT94" s="2">
        <f t="shared" si="96"/>
        <v>0.964166666666667</v>
      </c>
      <c r="AU94" s="1">
        <f t="shared" si="97"/>
        <v>103.596515046272</v>
      </c>
    </row>
    <row r="95" spans="1:47">
      <c r="A95" s="6"/>
      <c r="B95" s="6"/>
      <c r="C95" s="9">
        <v>4</v>
      </c>
      <c r="D95" s="12">
        <v>11.9913326247667</v>
      </c>
      <c r="E95" s="13">
        <f t="shared" si="98"/>
        <v>5.83767774464516</v>
      </c>
      <c r="F95" s="9" t="s">
        <v>109</v>
      </c>
      <c r="G95" s="6">
        <v>5</v>
      </c>
      <c r="H95" s="11">
        <f t="shared" si="88"/>
        <v>11.9913326247667</v>
      </c>
      <c r="I95" s="11">
        <f t="shared" si="89"/>
        <v>285.141332624767</v>
      </c>
      <c r="J95" s="11">
        <f t="shared" si="90"/>
        <v>0.0780269732986816</v>
      </c>
      <c r="K95" s="11">
        <f t="shared" si="99"/>
        <v>7.592</v>
      </c>
      <c r="L95" s="11">
        <f t="shared" si="100"/>
        <v>0.07592</v>
      </c>
      <c r="M95" s="6" t="s">
        <v>111</v>
      </c>
      <c r="N95" s="11">
        <f>(O94-P94)*$C$24/100</f>
        <v>0.273944958966212</v>
      </c>
      <c r="O95" s="11">
        <f t="shared" si="101"/>
        <v>0.0903381557350638</v>
      </c>
      <c r="P95" s="11">
        <f t="shared" si="91"/>
        <v>0.00704881286539196</v>
      </c>
      <c r="Q95" s="16">
        <f t="shared" si="102"/>
        <v>0.000916345672500955</v>
      </c>
      <c r="R95" s="11">
        <f t="shared" si="103"/>
        <v>0.0098696</v>
      </c>
      <c r="S95" s="17">
        <f t="shared" si="92"/>
        <v>0.092845269565226</v>
      </c>
      <c r="T95" s="3">
        <v>0.01</v>
      </c>
      <c r="U95" s="18">
        <f t="shared" si="93"/>
        <v>0.00092845269565226</v>
      </c>
      <c r="V95" s="17"/>
      <c r="W95" s="3"/>
      <c r="X95" s="18"/>
      <c r="Y95" s="19">
        <v>0.04</v>
      </c>
      <c r="Z95" s="3">
        <v>0.49</v>
      </c>
      <c r="AA95" s="20">
        <f t="shared" si="94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5"/>
        <v>0.0075</v>
      </c>
      <c r="AQ95" s="1">
        <f t="shared" si="104"/>
        <v>0.0280284526956523</v>
      </c>
      <c r="AR95" s="25">
        <f t="shared" si="105"/>
        <v>7.592</v>
      </c>
      <c r="AS95" s="1">
        <f t="shared" si="106"/>
        <v>0.13</v>
      </c>
      <c r="AT95" s="2">
        <f t="shared" si="96"/>
        <v>0.964166666666667</v>
      </c>
      <c r="AU95" s="1">
        <f t="shared" si="97"/>
        <v>178.70042715755</v>
      </c>
    </row>
    <row r="96" spans="1:47">
      <c r="A96" s="6"/>
      <c r="B96" s="6"/>
      <c r="C96" s="9">
        <v>5</v>
      </c>
      <c r="D96" s="12">
        <v>19.24527691</v>
      </c>
      <c r="E96" s="13">
        <f t="shared" si="98"/>
        <v>11.9913326247667</v>
      </c>
      <c r="F96" s="9" t="s">
        <v>111</v>
      </c>
      <c r="G96" s="6">
        <v>6</v>
      </c>
      <c r="H96" s="11">
        <f t="shared" si="88"/>
        <v>19.24527691</v>
      </c>
      <c r="I96" s="11">
        <f t="shared" si="89"/>
        <v>292.39527691</v>
      </c>
      <c r="J96" s="11">
        <f t="shared" si="90"/>
        <v>0.182035713304102</v>
      </c>
      <c r="K96" s="11">
        <f t="shared" si="99"/>
        <v>7.592</v>
      </c>
      <c r="L96" s="11">
        <f t="shared" si="100"/>
        <v>0.07592</v>
      </c>
      <c r="M96" s="6" t="s">
        <v>109</v>
      </c>
      <c r="N96" s="6"/>
      <c r="O96" s="11">
        <f t="shared" si="101"/>
        <v>0.159209342869672</v>
      </c>
      <c r="P96" s="11">
        <f t="shared" si="91"/>
        <v>0.028981786293958</v>
      </c>
      <c r="Q96" s="16">
        <f t="shared" si="102"/>
        <v>0.00376763221821454</v>
      </c>
      <c r="R96" s="11">
        <f t="shared" si="103"/>
        <v>0.0098696</v>
      </c>
      <c r="S96" s="17">
        <f t="shared" si="92"/>
        <v>0.381741126105874</v>
      </c>
      <c r="T96" s="3">
        <v>0.01</v>
      </c>
      <c r="U96" s="18">
        <f t="shared" si="93"/>
        <v>0.00381741126105874</v>
      </c>
      <c r="V96" s="17"/>
      <c r="W96" s="3"/>
      <c r="X96" s="18"/>
      <c r="Y96" s="19">
        <v>0.04</v>
      </c>
      <c r="Z96" s="3">
        <v>0.49</v>
      </c>
      <c r="AA96" s="20">
        <f t="shared" si="94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5"/>
        <v>0.0075</v>
      </c>
      <c r="AQ96" s="1">
        <f t="shared" si="104"/>
        <v>0.0309174112610587</v>
      </c>
      <c r="AR96" s="25">
        <f t="shared" si="105"/>
        <v>7.592</v>
      </c>
      <c r="AS96" s="1">
        <f t="shared" si="106"/>
        <v>0.13</v>
      </c>
      <c r="AT96" s="2">
        <f t="shared" si="96"/>
        <v>0.964166666666667</v>
      </c>
      <c r="AU96" s="1">
        <f t="shared" si="97"/>
        <v>197.119500635648</v>
      </c>
    </row>
    <row r="97" spans="1:47">
      <c r="A97" s="6"/>
      <c r="B97" s="6"/>
      <c r="C97" s="9">
        <v>6</v>
      </c>
      <c r="D97" s="12">
        <v>23.626056115</v>
      </c>
      <c r="E97" s="13">
        <f t="shared" si="98"/>
        <v>19.24527691</v>
      </c>
      <c r="F97" s="9" t="s">
        <v>109</v>
      </c>
      <c r="G97" s="6">
        <v>7</v>
      </c>
      <c r="H97" s="11">
        <f t="shared" si="88"/>
        <v>23.626056115</v>
      </c>
      <c r="I97" s="11">
        <f t="shared" si="89"/>
        <v>296.776056115</v>
      </c>
      <c r="J97" s="11">
        <f t="shared" si="90"/>
        <v>0.297600844328619</v>
      </c>
      <c r="K97" s="11">
        <f t="shared" si="99"/>
        <v>7.592</v>
      </c>
      <c r="L97" s="11">
        <f t="shared" si="100"/>
        <v>0.07592</v>
      </c>
      <c r="M97" s="6" t="s">
        <v>109</v>
      </c>
      <c r="N97" s="6"/>
      <c r="O97" s="11">
        <f t="shared" si="101"/>
        <v>0.206147556575714</v>
      </c>
      <c r="P97" s="11">
        <f t="shared" si="91"/>
        <v>0.0613496868932142</v>
      </c>
      <c r="Q97" s="16">
        <f t="shared" si="102"/>
        <v>0.00797545929611784</v>
      </c>
      <c r="R97" s="11">
        <f t="shared" si="103"/>
        <v>0.0098696</v>
      </c>
      <c r="S97" s="17">
        <f t="shared" si="92"/>
        <v>0.808083336317363</v>
      </c>
      <c r="T97" s="3">
        <v>0.01</v>
      </c>
      <c r="U97" s="18">
        <f t="shared" si="93"/>
        <v>0.00808083336317363</v>
      </c>
      <c r="V97" s="17"/>
      <c r="W97" s="3"/>
      <c r="X97" s="18"/>
      <c r="Y97" s="19">
        <v>0.04</v>
      </c>
      <c r="Z97" s="3">
        <v>0.49</v>
      </c>
      <c r="AA97" s="20">
        <f t="shared" si="94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5"/>
        <v>0.0075</v>
      </c>
      <c r="AQ97" s="1">
        <f t="shared" si="104"/>
        <v>0.0351808333631736</v>
      </c>
      <c r="AR97" s="25">
        <f t="shared" si="105"/>
        <v>7.592</v>
      </c>
      <c r="AS97" s="1">
        <f t="shared" si="106"/>
        <v>0.13</v>
      </c>
      <c r="AT97" s="2">
        <f t="shared" si="96"/>
        <v>0.964166666666667</v>
      </c>
      <c r="AU97" s="1">
        <f t="shared" si="97"/>
        <v>224.301712906647</v>
      </c>
    </row>
    <row r="98" spans="1:47">
      <c r="A98" s="6"/>
      <c r="B98" s="6"/>
      <c r="C98" s="9">
        <v>7</v>
      </c>
      <c r="D98" s="12">
        <v>24.7650414670968</v>
      </c>
      <c r="E98" s="13">
        <f t="shared" si="98"/>
        <v>23.626056115</v>
      </c>
      <c r="F98" s="9" t="s">
        <v>109</v>
      </c>
      <c r="G98" s="6">
        <v>8</v>
      </c>
      <c r="H98" s="11">
        <f t="shared" si="88"/>
        <v>24.7650414670968</v>
      </c>
      <c r="I98" s="11">
        <f t="shared" si="89"/>
        <v>297.915041467097</v>
      </c>
      <c r="J98" s="11">
        <f t="shared" si="90"/>
        <v>0.33737206516033</v>
      </c>
      <c r="K98" s="11">
        <f t="shared" si="99"/>
        <v>7.592</v>
      </c>
      <c r="L98" s="11">
        <f t="shared" si="100"/>
        <v>0.07592</v>
      </c>
      <c r="M98" s="6" t="s">
        <v>109</v>
      </c>
      <c r="N98" s="6"/>
      <c r="O98" s="11">
        <f t="shared" si="101"/>
        <v>0.2207178696825</v>
      </c>
      <c r="P98" s="11">
        <f t="shared" si="91"/>
        <v>0.0744640435125735</v>
      </c>
      <c r="Q98" s="16">
        <f t="shared" si="102"/>
        <v>0.00968032565663455</v>
      </c>
      <c r="R98" s="11">
        <f t="shared" si="103"/>
        <v>0.0098696</v>
      </c>
      <c r="S98" s="17">
        <f t="shared" si="92"/>
        <v>0.980822490945383</v>
      </c>
      <c r="T98" s="3">
        <v>0.01</v>
      </c>
      <c r="U98" s="18">
        <f t="shared" si="93"/>
        <v>0.00980822490945383</v>
      </c>
      <c r="V98" s="17"/>
      <c r="W98" s="3"/>
      <c r="X98" s="18"/>
      <c r="Y98" s="19">
        <v>0.04</v>
      </c>
      <c r="Z98" s="3">
        <v>0.49</v>
      </c>
      <c r="AA98" s="20">
        <f t="shared" si="94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5"/>
        <v>0.0075</v>
      </c>
      <c r="AQ98" s="1">
        <f t="shared" si="104"/>
        <v>0.0369082249094538</v>
      </c>
      <c r="AR98" s="25">
        <f t="shared" si="105"/>
        <v>7.592</v>
      </c>
      <c r="AS98" s="1">
        <f t="shared" si="106"/>
        <v>0.13</v>
      </c>
      <c r="AT98" s="2">
        <f t="shared" si="96"/>
        <v>0.964166666666667</v>
      </c>
      <c r="AU98" s="1">
        <f t="shared" si="97"/>
        <v>235.315007523388</v>
      </c>
    </row>
    <row r="99" spans="1:47">
      <c r="A99" s="6"/>
      <c r="B99" s="6"/>
      <c r="C99" s="9">
        <v>8</v>
      </c>
      <c r="D99" s="12">
        <v>22.7031089896774</v>
      </c>
      <c r="E99" s="13">
        <f t="shared" si="98"/>
        <v>24.7650414670968</v>
      </c>
      <c r="F99" s="9" t="s">
        <v>109</v>
      </c>
      <c r="G99" s="6">
        <v>9</v>
      </c>
      <c r="H99" s="11">
        <f t="shared" si="88"/>
        <v>22.7031089896774</v>
      </c>
      <c r="I99" s="11">
        <f t="shared" si="89"/>
        <v>295.853108989677</v>
      </c>
      <c r="J99" s="11">
        <f t="shared" si="90"/>
        <v>0.268648329972432</v>
      </c>
      <c r="K99" s="11">
        <f t="shared" si="99"/>
        <v>7.592</v>
      </c>
      <c r="L99" s="11">
        <f t="shared" si="100"/>
        <v>0.07592</v>
      </c>
      <c r="M99" s="6" t="s">
        <v>109</v>
      </c>
      <c r="N99" s="6"/>
      <c r="O99" s="11">
        <f t="shared" si="101"/>
        <v>0.222173826169926</v>
      </c>
      <c r="P99" s="11">
        <f t="shared" si="91"/>
        <v>0.0596866273641361</v>
      </c>
      <c r="Q99" s="16">
        <f t="shared" si="102"/>
        <v>0.00775926155733769</v>
      </c>
      <c r="R99" s="11">
        <f t="shared" si="103"/>
        <v>0.0098696</v>
      </c>
      <c r="S99" s="17">
        <f t="shared" si="92"/>
        <v>0.786177915755218</v>
      </c>
      <c r="T99" s="3">
        <v>0.01</v>
      </c>
      <c r="U99" s="18">
        <f t="shared" si="93"/>
        <v>0.00786177915755218</v>
      </c>
      <c r="V99" s="17"/>
      <c r="W99" s="3"/>
      <c r="X99" s="18"/>
      <c r="Y99" s="19">
        <v>0.04</v>
      </c>
      <c r="Z99" s="3">
        <v>0.49</v>
      </c>
      <c r="AA99" s="20">
        <f t="shared" si="94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5"/>
        <v>0.0075</v>
      </c>
      <c r="AQ99" s="1">
        <f t="shared" si="104"/>
        <v>0.0349617791575522</v>
      </c>
      <c r="AR99" s="25">
        <f t="shared" si="105"/>
        <v>7.592</v>
      </c>
      <c r="AS99" s="1">
        <f t="shared" si="106"/>
        <v>0.13</v>
      </c>
      <c r="AT99" s="2">
        <f t="shared" si="96"/>
        <v>0.964166666666667</v>
      </c>
      <c r="AU99" s="1">
        <f t="shared" si="97"/>
        <v>222.905093530605</v>
      </c>
    </row>
    <row r="100" spans="1:47">
      <c r="A100" s="6"/>
      <c r="B100" s="6"/>
      <c r="C100" s="9">
        <v>9</v>
      </c>
      <c r="D100" s="12">
        <v>20.2802381463333</v>
      </c>
      <c r="E100" s="13">
        <f t="shared" si="98"/>
        <v>22.7031089896774</v>
      </c>
      <c r="F100" s="9" t="s">
        <v>109</v>
      </c>
      <c r="G100" s="6">
        <v>10</v>
      </c>
      <c r="H100" s="11">
        <f t="shared" si="88"/>
        <v>20.2802381463333</v>
      </c>
      <c r="I100" s="11">
        <f t="shared" si="89"/>
        <v>293.430238146333</v>
      </c>
      <c r="J100" s="11">
        <f t="shared" si="90"/>
        <v>0.204722629082317</v>
      </c>
      <c r="K100" s="11">
        <f t="shared" si="99"/>
        <v>7.592</v>
      </c>
      <c r="L100" s="11">
        <f t="shared" si="100"/>
        <v>0.07592</v>
      </c>
      <c r="M100" s="6" t="s">
        <v>109</v>
      </c>
      <c r="N100" s="6"/>
      <c r="O100" s="11">
        <f t="shared" si="101"/>
        <v>0.23840719880579</v>
      </c>
      <c r="P100" s="11">
        <f t="shared" si="91"/>
        <v>0.048807348531672</v>
      </c>
      <c r="Q100" s="16">
        <f t="shared" si="102"/>
        <v>0.00634495530911736</v>
      </c>
      <c r="R100" s="11">
        <f t="shared" si="103"/>
        <v>0.0098696</v>
      </c>
      <c r="S100" s="17">
        <f t="shared" si="92"/>
        <v>0.642878668752266</v>
      </c>
      <c r="T100" s="3">
        <v>0.01</v>
      </c>
      <c r="U100" s="18">
        <f t="shared" si="93"/>
        <v>0.00642878668752266</v>
      </c>
      <c r="V100" s="17"/>
      <c r="W100" s="3"/>
      <c r="X100" s="18"/>
      <c r="Y100" s="19">
        <v>0.02</v>
      </c>
      <c r="Z100" s="3">
        <v>0.49</v>
      </c>
      <c r="AA100" s="20">
        <f t="shared" si="94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5"/>
        <v>0.005</v>
      </c>
      <c r="AQ100" s="1">
        <f t="shared" si="104"/>
        <v>0.0212287866875227</v>
      </c>
      <c r="AR100" s="25">
        <f t="shared" si="105"/>
        <v>7.592</v>
      </c>
      <c r="AS100" s="1">
        <f t="shared" si="106"/>
        <v>0.13</v>
      </c>
      <c r="AT100" s="2">
        <f t="shared" si="96"/>
        <v>0.964166666666667</v>
      </c>
      <c r="AU100" s="1">
        <f t="shared" si="97"/>
        <v>135.347936979956</v>
      </c>
    </row>
    <row r="101" spans="1:47">
      <c r="A101" s="6"/>
      <c r="B101" s="6"/>
      <c r="C101" s="9">
        <v>10</v>
      </c>
      <c r="D101" s="12">
        <v>10.6892414250968</v>
      </c>
      <c r="E101" s="13">
        <f t="shared" si="98"/>
        <v>20.2802381463333</v>
      </c>
      <c r="F101" s="9" t="s">
        <v>109</v>
      </c>
      <c r="G101" s="6">
        <v>11</v>
      </c>
      <c r="H101" s="11">
        <f t="shared" si="88"/>
        <v>10.6892414250968</v>
      </c>
      <c r="I101" s="11">
        <f t="shared" si="89"/>
        <v>283.839241425097</v>
      </c>
      <c r="J101" s="11">
        <f t="shared" si="90"/>
        <v>0.0667134569633703</v>
      </c>
      <c r="K101" s="11">
        <f t="shared" si="99"/>
        <v>7.592</v>
      </c>
      <c r="L101" s="11">
        <f t="shared" si="100"/>
        <v>0.07592</v>
      </c>
      <c r="M101" s="6" t="s">
        <v>111</v>
      </c>
      <c r="N101" s="11">
        <f>(O100-P100)*$C$24/100</f>
        <v>0.180119857760412</v>
      </c>
      <c r="O101" s="11">
        <f t="shared" si="101"/>
        <v>0.0853999925137059</v>
      </c>
      <c r="P101" s="11">
        <f t="shared" si="91"/>
        <v>0.00569732872523527</v>
      </c>
      <c r="Q101" s="16">
        <f t="shared" si="102"/>
        <v>0.000740652734280585</v>
      </c>
      <c r="R101" s="11">
        <f t="shared" si="103"/>
        <v>0.0098696</v>
      </c>
      <c r="S101" s="17">
        <f t="shared" si="92"/>
        <v>0.075043845169063</v>
      </c>
      <c r="T101" s="3">
        <v>0.01</v>
      </c>
      <c r="U101" s="18">
        <f t="shared" si="93"/>
        <v>0.00075043845169063</v>
      </c>
      <c r="V101" s="17"/>
      <c r="W101" s="3"/>
      <c r="X101" s="18"/>
      <c r="Y101" s="19">
        <v>0.02</v>
      </c>
      <c r="Z101" s="3">
        <v>0.49</v>
      </c>
      <c r="AA101" s="20">
        <f t="shared" si="94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5"/>
        <v>0.005</v>
      </c>
      <c r="AQ101" s="1">
        <f t="shared" si="104"/>
        <v>0.0155504384516906</v>
      </c>
      <c r="AR101" s="25">
        <f t="shared" si="105"/>
        <v>7.592</v>
      </c>
      <c r="AS101" s="1">
        <f t="shared" si="106"/>
        <v>0.13</v>
      </c>
      <c r="AT101" s="2">
        <f t="shared" si="96"/>
        <v>0.964166666666667</v>
      </c>
      <c r="AU101" s="1">
        <f t="shared" si="97"/>
        <v>99.1446093717247</v>
      </c>
    </row>
    <row r="102" spans="1:48">
      <c r="A102" s="6"/>
      <c r="B102" s="6"/>
      <c r="C102" s="9">
        <v>11</v>
      </c>
      <c r="D102" s="12">
        <v>2.22422809096667</v>
      </c>
      <c r="E102" s="13">
        <f t="shared" si="98"/>
        <v>10.6892414250968</v>
      </c>
      <c r="F102" s="9" t="s">
        <v>111</v>
      </c>
      <c r="G102" s="6">
        <v>12</v>
      </c>
      <c r="H102" s="11">
        <f t="shared" si="88"/>
        <v>2.22422809096667</v>
      </c>
      <c r="I102" s="11">
        <f t="shared" si="89"/>
        <v>275.374228090967</v>
      </c>
      <c r="J102" s="11">
        <f t="shared" si="90"/>
        <v>0.0232406760877958</v>
      </c>
      <c r="K102" s="11">
        <f t="shared" si="99"/>
        <v>7.592</v>
      </c>
      <c r="L102" s="11">
        <f t="shared" si="100"/>
        <v>0.07592</v>
      </c>
      <c r="M102" s="6" t="s">
        <v>109</v>
      </c>
      <c r="N102" s="6"/>
      <c r="O102" s="11">
        <f t="shared" si="101"/>
        <v>0.155622663788471</v>
      </c>
      <c r="P102" s="11">
        <f t="shared" si="91"/>
        <v>0.00361677592102779</v>
      </c>
      <c r="Q102" s="16">
        <f t="shared" si="102"/>
        <v>0.000470180869733612</v>
      </c>
      <c r="R102" s="11">
        <f t="shared" si="103"/>
        <v>0.0098696</v>
      </c>
      <c r="S102" s="17">
        <f t="shared" si="92"/>
        <v>0.0476393034908824</v>
      </c>
      <c r="T102" s="3">
        <v>0.01</v>
      </c>
      <c r="U102" s="18">
        <f t="shared" si="93"/>
        <v>0.000476393034908824</v>
      </c>
      <c r="V102" s="17"/>
      <c r="W102" s="3"/>
      <c r="X102" s="18"/>
      <c r="Y102" s="19">
        <v>0.02</v>
      </c>
      <c r="Z102" s="3">
        <v>0.49</v>
      </c>
      <c r="AA102" s="20">
        <f t="shared" si="94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5"/>
        <v>0.005</v>
      </c>
      <c r="AQ102" s="1">
        <f t="shared" si="104"/>
        <v>0.0152763930349088</v>
      </c>
      <c r="AR102" s="25">
        <f t="shared" si="105"/>
        <v>7.592</v>
      </c>
      <c r="AS102" s="1">
        <f t="shared" si="106"/>
        <v>0.13</v>
      </c>
      <c r="AT102" s="2">
        <f t="shared" si="96"/>
        <v>0.964166666666667</v>
      </c>
      <c r="AU102" s="1">
        <f t="shared" si="97"/>
        <v>97.3973836660734</v>
      </c>
      <c r="AV102" s="1">
        <f>SUM(AU91:AU102)</f>
        <v>1780.53484382987</v>
      </c>
    </row>
    <row r="103" spans="1:19">
      <c r="A103" s="6"/>
      <c r="B103" s="6"/>
      <c r="C103" s="9">
        <v>12</v>
      </c>
      <c r="D103" s="12">
        <v>-5.18222131987097</v>
      </c>
      <c r="E103" s="13">
        <f t="shared" si="98"/>
        <v>2.22422809096667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5" spans="19:46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T105" s="1"/>
    </row>
    <row r="106" spans="1:46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T106" s="1"/>
    </row>
    <row r="107" spans="1:46">
      <c r="A107" s="6" t="s">
        <v>107</v>
      </c>
      <c r="B107" s="6">
        <v>134.758</v>
      </c>
      <c r="C107" s="9" t="s">
        <v>108</v>
      </c>
      <c r="D107" s="9">
        <v>-6.51</v>
      </c>
      <c r="E107" s="9"/>
      <c r="F107" s="9"/>
      <c r="G107" s="6">
        <v>1</v>
      </c>
      <c r="H107" s="11">
        <f t="shared" ref="H107:H118" si="107">E108</f>
        <v>-6.51</v>
      </c>
      <c r="I107" s="11">
        <f t="shared" ref="I107:I118" si="108">H107+273.15</f>
        <v>266.64</v>
      </c>
      <c r="J107" s="11">
        <f t="shared" ref="J107:J118" si="109">EXP(($C$18*(I107-$C$16))/($C$19*I107*$C$16))</f>
        <v>0.00729859829668451</v>
      </c>
      <c r="K107" s="11">
        <f>$B$107/12</f>
        <v>11.2298333333333</v>
      </c>
      <c r="L107" s="11">
        <f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10">O107*J107</f>
        <v>0.0221297514584537</v>
      </c>
      <c r="Q107" s="16">
        <f>P107*$B$109</f>
        <v>0.00641762792295159</v>
      </c>
      <c r="R107" s="11">
        <f>L107*$B$109</f>
        <v>0.87929595</v>
      </c>
      <c r="S107" s="17">
        <f t="shared" ref="S107:S118" si="111">Q107/R107</f>
        <v>0.00729859829668451</v>
      </c>
      <c r="T107" s="3">
        <v>0.27</v>
      </c>
      <c r="U107" s="18">
        <f t="shared" ref="U107:U118" si="112">S107*T107</f>
        <v>0.00197062154010482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3">U107*0.67*AD107+(V107+W107+X107+Y107+Z107+AA107)/1000</f>
        <v>0.226782891765242</v>
      </c>
      <c r="AC107" s="25">
        <f t="shared" ref="AC107:AC118" si="114">$B$107/12</f>
        <v>11.2298333333333</v>
      </c>
      <c r="AD107" s="1">
        <f t="shared" ref="AD107:AD118" si="115">$B$109</f>
        <v>0.29</v>
      </c>
      <c r="AE107" s="26">
        <f t="shared" ref="AE107:AE118" si="116">$E$9/12</f>
        <v>14.7125</v>
      </c>
      <c r="AF107" s="1">
        <f t="shared" ref="AF107:AF118" si="117">AE107*10000*AC107*AB107</f>
        <v>374688.251133802</v>
      </c>
      <c r="AT107" s="1"/>
    </row>
    <row r="108" spans="1:46">
      <c r="A108" s="6" t="s">
        <v>110</v>
      </c>
      <c r="B108" s="6">
        <v>27</v>
      </c>
      <c r="C108" s="9">
        <v>1</v>
      </c>
      <c r="D108" s="12">
        <v>-5.04022144351613</v>
      </c>
      <c r="E108" s="13">
        <f t="shared" ref="E108:E119" si="118">D107</f>
        <v>-6.51</v>
      </c>
      <c r="F108" s="9" t="s">
        <v>109</v>
      </c>
      <c r="G108" s="6">
        <v>2</v>
      </c>
      <c r="H108" s="11">
        <f t="shared" si="107"/>
        <v>-5.04022144351613</v>
      </c>
      <c r="I108" s="11">
        <f t="shared" si="108"/>
        <v>268.109778556484</v>
      </c>
      <c r="J108" s="11">
        <f t="shared" si="109"/>
        <v>0.00891616996896028</v>
      </c>
      <c r="K108" s="11">
        <f t="shared" ref="K108:K118" si="119">$B$107/12</f>
        <v>11.2298333333333</v>
      </c>
      <c r="L108" s="11">
        <f t="shared" ref="L108:L118" si="120">K108*$B$108/100</f>
        <v>3.032055</v>
      </c>
      <c r="M108" s="6" t="s">
        <v>109</v>
      </c>
      <c r="N108" s="6"/>
      <c r="O108" s="11">
        <f t="shared" ref="O108:O118" si="121">L108+O107-P107-N108</f>
        <v>6.04198024854155</v>
      </c>
      <c r="P108" s="11">
        <f t="shared" si="110"/>
        <v>0.0538713228450973</v>
      </c>
      <c r="Q108" s="16">
        <f t="shared" ref="Q108:Q118" si="122">P108*$B$109</f>
        <v>0.0156226836250782</v>
      </c>
      <c r="R108" s="11">
        <f t="shared" ref="R108:R118" si="123">L108*$B$109</f>
        <v>0.87929595</v>
      </c>
      <c r="S108" s="17">
        <f t="shared" si="111"/>
        <v>0.0177672643949722</v>
      </c>
      <c r="T108" s="3">
        <v>0.27</v>
      </c>
      <c r="U108" s="18">
        <f t="shared" si="112"/>
        <v>0.00479716138664248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3"/>
        <v>0.227332088457425</v>
      </c>
      <c r="AC108" s="25">
        <f t="shared" si="114"/>
        <v>11.2298333333333</v>
      </c>
      <c r="AD108" s="1">
        <f t="shared" si="115"/>
        <v>0.29</v>
      </c>
      <c r="AE108" s="26">
        <f t="shared" si="116"/>
        <v>14.7125</v>
      </c>
      <c r="AF108" s="1">
        <f t="shared" si="117"/>
        <v>375595.62799332</v>
      </c>
      <c r="AT108" s="1"/>
    </row>
    <row r="109" spans="1:46">
      <c r="A109" s="6" t="s">
        <v>72</v>
      </c>
      <c r="B109" s="6">
        <v>0.29</v>
      </c>
      <c r="C109" s="9">
        <v>2</v>
      </c>
      <c r="D109" s="12">
        <v>-3.69111771932143</v>
      </c>
      <c r="E109" s="13">
        <f t="shared" si="118"/>
        <v>-5.04022144351613</v>
      </c>
      <c r="F109" s="9" t="s">
        <v>109</v>
      </c>
      <c r="G109" s="6">
        <v>3</v>
      </c>
      <c r="H109" s="11">
        <f t="shared" si="107"/>
        <v>-3.69111771932143</v>
      </c>
      <c r="I109" s="11">
        <f t="shared" si="108"/>
        <v>269.458882280679</v>
      </c>
      <c r="J109" s="11">
        <f t="shared" si="109"/>
        <v>0.0106941029482903</v>
      </c>
      <c r="K109" s="11">
        <f t="shared" si="119"/>
        <v>11.2298333333333</v>
      </c>
      <c r="L109" s="11">
        <f t="shared" si="120"/>
        <v>3.032055</v>
      </c>
      <c r="M109" s="6" t="s">
        <v>109</v>
      </c>
      <c r="N109" s="6"/>
      <c r="O109" s="11">
        <f t="shared" si="121"/>
        <v>9.02016392569645</v>
      </c>
      <c r="P109" s="11">
        <f t="shared" si="110"/>
        <v>0.0964625616318524</v>
      </c>
      <c r="Q109" s="16">
        <f t="shared" si="122"/>
        <v>0.0279741428732372</v>
      </c>
      <c r="R109" s="11">
        <f t="shared" si="123"/>
        <v>0.87929595</v>
      </c>
      <c r="S109" s="17">
        <f t="shared" si="111"/>
        <v>0.0318142519287587</v>
      </c>
      <c r="T109" s="3">
        <v>0.27</v>
      </c>
      <c r="U109" s="18">
        <f t="shared" si="112"/>
        <v>0.00858984802076484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3"/>
        <v>0.228069007470435</v>
      </c>
      <c r="AC109" s="25">
        <f t="shared" si="114"/>
        <v>11.2298333333333</v>
      </c>
      <c r="AD109" s="1">
        <f t="shared" si="115"/>
        <v>0.29</v>
      </c>
      <c r="AE109" s="26">
        <f t="shared" si="116"/>
        <v>14.7125</v>
      </c>
      <c r="AF109" s="1">
        <f t="shared" si="117"/>
        <v>376813.157649383</v>
      </c>
      <c r="AT109" s="1"/>
    </row>
    <row r="110" spans="1:46">
      <c r="A110" s="6"/>
      <c r="B110" s="6"/>
      <c r="C110" s="9">
        <v>3</v>
      </c>
      <c r="D110" s="12">
        <v>5.83767774464516</v>
      </c>
      <c r="E110" s="13">
        <f t="shared" si="118"/>
        <v>-3.69111771932143</v>
      </c>
      <c r="F110" s="9" t="s">
        <v>109</v>
      </c>
      <c r="G110" s="6">
        <v>4</v>
      </c>
      <c r="H110" s="11">
        <f t="shared" si="107"/>
        <v>5.83767774464516</v>
      </c>
      <c r="I110" s="11">
        <f t="shared" si="108"/>
        <v>278.987677744645</v>
      </c>
      <c r="J110" s="11">
        <f t="shared" si="109"/>
        <v>0.0367399984832971</v>
      </c>
      <c r="K110" s="11">
        <f t="shared" si="119"/>
        <v>11.2298333333333</v>
      </c>
      <c r="L110" s="11">
        <f t="shared" si="120"/>
        <v>3.032055</v>
      </c>
      <c r="M110" s="6" t="s">
        <v>109</v>
      </c>
      <c r="N110" s="6"/>
      <c r="O110" s="11">
        <f t="shared" si="121"/>
        <v>11.9557563640646</v>
      </c>
      <c r="P110" s="11">
        <f t="shared" si="110"/>
        <v>0.439254470682403</v>
      </c>
      <c r="Q110" s="16">
        <f t="shared" si="122"/>
        <v>0.127383796497897</v>
      </c>
      <c r="R110" s="11">
        <f t="shared" si="123"/>
        <v>0.87929595</v>
      </c>
      <c r="S110" s="17">
        <f t="shared" si="111"/>
        <v>0.144870218608304</v>
      </c>
      <c r="T110" s="3">
        <v>0.27</v>
      </c>
      <c r="U110" s="18">
        <f t="shared" si="112"/>
        <v>0.0391149590242422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3"/>
        <v>0.23400003653841</v>
      </c>
      <c r="AC110" s="25">
        <f t="shared" si="114"/>
        <v>11.2298333333333</v>
      </c>
      <c r="AD110" s="1">
        <f t="shared" si="115"/>
        <v>0.29</v>
      </c>
      <c r="AE110" s="26">
        <f t="shared" si="116"/>
        <v>14.7125</v>
      </c>
      <c r="AF110" s="1">
        <f t="shared" si="117"/>
        <v>386612.339993367</v>
      </c>
      <c r="AT110" s="1"/>
    </row>
    <row r="111" spans="1:46">
      <c r="A111" s="6"/>
      <c r="B111" s="6"/>
      <c r="C111" s="9">
        <v>4</v>
      </c>
      <c r="D111" s="12">
        <v>11.9913326247667</v>
      </c>
      <c r="E111" s="13">
        <f t="shared" si="118"/>
        <v>5.83767774464516</v>
      </c>
      <c r="F111" s="9" t="s">
        <v>109</v>
      </c>
      <c r="G111" s="6">
        <v>5</v>
      </c>
      <c r="H111" s="11">
        <f t="shared" si="107"/>
        <v>11.9913326247667</v>
      </c>
      <c r="I111" s="11">
        <f t="shared" si="108"/>
        <v>285.141332624767</v>
      </c>
      <c r="J111" s="11">
        <f t="shared" si="109"/>
        <v>0.0780269732986816</v>
      </c>
      <c r="K111" s="11">
        <f t="shared" si="119"/>
        <v>11.2298333333333</v>
      </c>
      <c r="L111" s="11">
        <f t="shared" si="120"/>
        <v>3.032055</v>
      </c>
      <c r="M111" s="6" t="s">
        <v>111</v>
      </c>
      <c r="N111" s="11">
        <f>(O110-P110)*$C$24/100</f>
        <v>10.9406767987131</v>
      </c>
      <c r="O111" s="11">
        <f t="shared" si="121"/>
        <v>3.60788009466911</v>
      </c>
      <c r="P111" s="11">
        <f t="shared" si="110"/>
        <v>0.281511963811591</v>
      </c>
      <c r="Q111" s="16">
        <f t="shared" si="122"/>
        <v>0.0816384695053615</v>
      </c>
      <c r="R111" s="11">
        <f t="shared" si="123"/>
        <v>0.87929595</v>
      </c>
      <c r="S111" s="17">
        <f t="shared" si="111"/>
        <v>0.092845269565226</v>
      </c>
      <c r="T111" s="3">
        <v>0.27</v>
      </c>
      <c r="U111" s="18">
        <f t="shared" si="112"/>
        <v>0.025068222782611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3"/>
        <v>0.280070755686661</v>
      </c>
      <c r="AC111" s="25">
        <f t="shared" si="114"/>
        <v>11.2298333333333</v>
      </c>
      <c r="AD111" s="1">
        <f t="shared" si="115"/>
        <v>0.29</v>
      </c>
      <c r="AE111" s="26">
        <f t="shared" si="116"/>
        <v>14.7125</v>
      </c>
      <c r="AF111" s="1">
        <f t="shared" si="117"/>
        <v>462729.885950069</v>
      </c>
      <c r="AT111" s="1"/>
    </row>
    <row r="112" spans="1:46">
      <c r="A112" s="6"/>
      <c r="B112" s="6"/>
      <c r="C112" s="9">
        <v>5</v>
      </c>
      <c r="D112" s="12">
        <v>19.24527691</v>
      </c>
      <c r="E112" s="13">
        <f t="shared" si="118"/>
        <v>11.9913326247667</v>
      </c>
      <c r="F112" s="9" t="s">
        <v>111</v>
      </c>
      <c r="G112" s="6">
        <v>6</v>
      </c>
      <c r="H112" s="11">
        <f t="shared" si="107"/>
        <v>19.24527691</v>
      </c>
      <c r="I112" s="11">
        <f t="shared" si="108"/>
        <v>292.39527691</v>
      </c>
      <c r="J112" s="11">
        <f t="shared" si="109"/>
        <v>0.182035713304102</v>
      </c>
      <c r="K112" s="11">
        <f t="shared" si="119"/>
        <v>11.2298333333333</v>
      </c>
      <c r="L112" s="11">
        <f t="shared" si="120"/>
        <v>3.032055</v>
      </c>
      <c r="M112" s="6" t="s">
        <v>109</v>
      </c>
      <c r="N112" s="6"/>
      <c r="O112" s="11">
        <f t="shared" si="121"/>
        <v>6.35842313085752</v>
      </c>
      <c r="P112" s="11">
        <f t="shared" si="110"/>
        <v>1.15746009011495</v>
      </c>
      <c r="Q112" s="16">
        <f t="shared" si="122"/>
        <v>0.335663426133335</v>
      </c>
      <c r="R112" s="11">
        <f t="shared" si="123"/>
        <v>0.87929595</v>
      </c>
      <c r="S112" s="17">
        <f t="shared" si="111"/>
        <v>0.381741126105874</v>
      </c>
      <c r="T112" s="3">
        <v>0.27</v>
      </c>
      <c r="U112" s="18">
        <f t="shared" si="112"/>
        <v>0.103070104048586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3"/>
        <v>0.29522652121664</v>
      </c>
      <c r="AC112" s="25">
        <f t="shared" si="114"/>
        <v>11.2298333333333</v>
      </c>
      <c r="AD112" s="1">
        <f t="shared" si="115"/>
        <v>0.29</v>
      </c>
      <c r="AE112" s="26">
        <f t="shared" si="116"/>
        <v>14.7125</v>
      </c>
      <c r="AF112" s="1">
        <f t="shared" si="117"/>
        <v>487770.078518476</v>
      </c>
      <c r="AT112" s="1"/>
    </row>
    <row r="113" spans="1:46">
      <c r="A113" s="6"/>
      <c r="B113" s="6"/>
      <c r="C113" s="9">
        <v>6</v>
      </c>
      <c r="D113" s="12">
        <v>23.626056115</v>
      </c>
      <c r="E113" s="13">
        <f t="shared" si="118"/>
        <v>19.24527691</v>
      </c>
      <c r="F113" s="9" t="s">
        <v>109</v>
      </c>
      <c r="G113" s="6">
        <v>7</v>
      </c>
      <c r="H113" s="11">
        <f t="shared" si="107"/>
        <v>23.626056115</v>
      </c>
      <c r="I113" s="11">
        <f t="shared" si="108"/>
        <v>296.776056115</v>
      </c>
      <c r="J113" s="11">
        <f t="shared" si="109"/>
        <v>0.297600844328619</v>
      </c>
      <c r="K113" s="11">
        <f t="shared" si="119"/>
        <v>11.2298333333333</v>
      </c>
      <c r="L113" s="11">
        <f t="shared" si="120"/>
        <v>3.032055</v>
      </c>
      <c r="M113" s="6" t="s">
        <v>109</v>
      </c>
      <c r="N113" s="6"/>
      <c r="O113" s="11">
        <f t="shared" si="121"/>
        <v>8.23301804074257</v>
      </c>
      <c r="P113" s="11">
        <f t="shared" si="110"/>
        <v>2.45015312029774</v>
      </c>
      <c r="Q113" s="16">
        <f t="shared" si="122"/>
        <v>0.710544404886345</v>
      </c>
      <c r="R113" s="11">
        <f t="shared" si="123"/>
        <v>0.87929595</v>
      </c>
      <c r="S113" s="17">
        <f t="shared" si="111"/>
        <v>0.808083336317362</v>
      </c>
      <c r="T113" s="3">
        <v>0.27</v>
      </c>
      <c r="U113" s="18">
        <f t="shared" si="112"/>
        <v>0.218182500805688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3"/>
        <v>0.317592859906545</v>
      </c>
      <c r="AC113" s="25">
        <f t="shared" si="114"/>
        <v>11.2298333333333</v>
      </c>
      <c r="AD113" s="1">
        <f t="shared" si="115"/>
        <v>0.29</v>
      </c>
      <c r="AE113" s="26">
        <f t="shared" si="116"/>
        <v>14.7125</v>
      </c>
      <c r="AF113" s="1">
        <f t="shared" si="117"/>
        <v>524723.50239783</v>
      </c>
      <c r="AT113" s="1"/>
    </row>
    <row r="114" spans="1:46">
      <c r="A114" s="6"/>
      <c r="B114" s="6"/>
      <c r="C114" s="9">
        <v>7</v>
      </c>
      <c r="D114" s="12">
        <v>24.7650414670968</v>
      </c>
      <c r="E114" s="13">
        <f t="shared" si="118"/>
        <v>23.626056115</v>
      </c>
      <c r="F114" s="9" t="s">
        <v>109</v>
      </c>
      <c r="G114" s="6">
        <v>8</v>
      </c>
      <c r="H114" s="11">
        <f t="shared" si="107"/>
        <v>24.7650414670968</v>
      </c>
      <c r="I114" s="11">
        <f t="shared" si="108"/>
        <v>297.915041467097</v>
      </c>
      <c r="J114" s="11">
        <f t="shared" si="109"/>
        <v>0.33737206516033</v>
      </c>
      <c r="K114" s="11">
        <f t="shared" si="119"/>
        <v>11.2298333333333</v>
      </c>
      <c r="L114" s="11">
        <f t="shared" si="120"/>
        <v>3.032055</v>
      </c>
      <c r="M114" s="6" t="s">
        <v>109</v>
      </c>
      <c r="N114" s="6"/>
      <c r="O114" s="11">
        <f t="shared" si="121"/>
        <v>8.81491992044483</v>
      </c>
      <c r="P114" s="11">
        <f t="shared" si="110"/>
        <v>2.9739077377834</v>
      </c>
      <c r="Q114" s="16">
        <f t="shared" si="122"/>
        <v>0.862433243957187</v>
      </c>
      <c r="R114" s="11">
        <f t="shared" si="123"/>
        <v>0.87929595</v>
      </c>
      <c r="S114" s="17">
        <f t="shared" si="111"/>
        <v>0.980822490945383</v>
      </c>
      <c r="T114" s="3">
        <v>0.27</v>
      </c>
      <c r="U114" s="18">
        <f t="shared" si="112"/>
        <v>0.264822072555253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3"/>
        <v>0.326654928697486</v>
      </c>
      <c r="AC114" s="25">
        <f t="shared" si="114"/>
        <v>11.2298333333333</v>
      </c>
      <c r="AD114" s="1">
        <f t="shared" si="115"/>
        <v>0.29</v>
      </c>
      <c r="AE114" s="26">
        <f t="shared" si="116"/>
        <v>14.7125</v>
      </c>
      <c r="AF114" s="1">
        <f t="shared" si="117"/>
        <v>539695.75484819</v>
      </c>
      <c r="AT114" s="1"/>
    </row>
    <row r="115" spans="1:46">
      <c r="A115" s="6"/>
      <c r="B115" s="6"/>
      <c r="C115" s="9">
        <v>8</v>
      </c>
      <c r="D115" s="12">
        <v>22.7031089896774</v>
      </c>
      <c r="E115" s="13">
        <f t="shared" si="118"/>
        <v>24.7650414670968</v>
      </c>
      <c r="F115" s="9" t="s">
        <v>109</v>
      </c>
      <c r="G115" s="6">
        <v>9</v>
      </c>
      <c r="H115" s="11">
        <f t="shared" si="107"/>
        <v>22.7031089896774</v>
      </c>
      <c r="I115" s="11">
        <f t="shared" si="108"/>
        <v>295.853108989677</v>
      </c>
      <c r="J115" s="11">
        <f t="shared" si="109"/>
        <v>0.268648329972432</v>
      </c>
      <c r="K115" s="11">
        <f t="shared" si="119"/>
        <v>11.2298333333333</v>
      </c>
      <c r="L115" s="11">
        <f t="shared" si="120"/>
        <v>3.032055</v>
      </c>
      <c r="M115" s="6" t="s">
        <v>109</v>
      </c>
      <c r="N115" s="6"/>
      <c r="O115" s="11">
        <f t="shared" si="121"/>
        <v>8.87306718266143</v>
      </c>
      <c r="P115" s="11">
        <f t="shared" si="110"/>
        <v>2.38373468035519</v>
      </c>
      <c r="Q115" s="16">
        <f t="shared" si="122"/>
        <v>0.691283057303004</v>
      </c>
      <c r="R115" s="11">
        <f t="shared" si="123"/>
        <v>0.87929595</v>
      </c>
      <c r="S115" s="17">
        <f t="shared" si="111"/>
        <v>0.786177915755217</v>
      </c>
      <c r="T115" s="3">
        <v>0.27</v>
      </c>
      <c r="U115" s="18">
        <f t="shared" si="112"/>
        <v>0.212268037253909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3"/>
        <v>0.316443679638434</v>
      </c>
      <c r="AC115" s="25">
        <f t="shared" si="114"/>
        <v>11.2298333333333</v>
      </c>
      <c r="AD115" s="1">
        <f t="shared" si="115"/>
        <v>0.29</v>
      </c>
      <c r="AE115" s="26">
        <f t="shared" si="116"/>
        <v>14.7125</v>
      </c>
      <c r="AF115" s="1">
        <f t="shared" si="117"/>
        <v>522824.839136487</v>
      </c>
      <c r="AT115" s="1"/>
    </row>
    <row r="116" spans="1:46">
      <c r="A116" s="6"/>
      <c r="B116" s="6"/>
      <c r="C116" s="9">
        <v>9</v>
      </c>
      <c r="D116" s="12">
        <v>20.2802381463333</v>
      </c>
      <c r="E116" s="13">
        <f t="shared" si="118"/>
        <v>22.7031089896774</v>
      </c>
      <c r="F116" s="9" t="s">
        <v>109</v>
      </c>
      <c r="G116" s="6">
        <v>10</v>
      </c>
      <c r="H116" s="11">
        <f t="shared" si="107"/>
        <v>20.2802381463333</v>
      </c>
      <c r="I116" s="11">
        <f t="shared" si="108"/>
        <v>293.430238146333</v>
      </c>
      <c r="J116" s="11">
        <f t="shared" si="109"/>
        <v>0.204722629082317</v>
      </c>
      <c r="K116" s="11">
        <f t="shared" si="119"/>
        <v>11.2298333333333</v>
      </c>
      <c r="L116" s="11">
        <f t="shared" si="120"/>
        <v>3.032055</v>
      </c>
      <c r="M116" s="6" t="s">
        <v>109</v>
      </c>
      <c r="N116" s="6"/>
      <c r="O116" s="11">
        <f t="shared" si="121"/>
        <v>9.52138750230624</v>
      </c>
      <c r="P116" s="11">
        <f t="shared" si="110"/>
        <v>1.94924348198365</v>
      </c>
      <c r="Q116" s="16">
        <f t="shared" si="122"/>
        <v>0.565280609775259</v>
      </c>
      <c r="R116" s="11">
        <f t="shared" si="123"/>
        <v>0.87929595</v>
      </c>
      <c r="S116" s="17">
        <f t="shared" si="111"/>
        <v>0.642878668752266</v>
      </c>
      <c r="T116" s="3">
        <v>0.27</v>
      </c>
      <c r="U116" s="18">
        <f t="shared" si="112"/>
        <v>0.173577240563112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3"/>
        <v>0.260126057841413</v>
      </c>
      <c r="AC116" s="25">
        <f t="shared" si="114"/>
        <v>11.2298333333333</v>
      </c>
      <c r="AD116" s="1">
        <f t="shared" si="115"/>
        <v>0.29</v>
      </c>
      <c r="AE116" s="26">
        <f t="shared" si="116"/>
        <v>14.7125</v>
      </c>
      <c r="AF116" s="1">
        <f t="shared" si="117"/>
        <v>429777.470991166</v>
      </c>
      <c r="AT116" s="1"/>
    </row>
    <row r="117" spans="1:46">
      <c r="A117" s="6"/>
      <c r="B117" s="6"/>
      <c r="C117" s="9">
        <v>10</v>
      </c>
      <c r="D117" s="12">
        <v>10.6892414250968</v>
      </c>
      <c r="E117" s="13">
        <f t="shared" si="118"/>
        <v>20.2802381463333</v>
      </c>
      <c r="F117" s="9" t="s">
        <v>109</v>
      </c>
      <c r="G117" s="6">
        <v>11</v>
      </c>
      <c r="H117" s="11">
        <f t="shared" si="107"/>
        <v>10.6892414250968</v>
      </c>
      <c r="I117" s="11">
        <f t="shared" si="108"/>
        <v>283.839241425097</v>
      </c>
      <c r="J117" s="11">
        <f t="shared" si="109"/>
        <v>0.0667134569633703</v>
      </c>
      <c r="K117" s="11">
        <f t="shared" si="119"/>
        <v>11.2298333333333</v>
      </c>
      <c r="L117" s="11">
        <f t="shared" si="120"/>
        <v>3.032055</v>
      </c>
      <c r="M117" s="6" t="s">
        <v>111</v>
      </c>
      <c r="N117" s="11">
        <f>(O116-P116)*$C$24/100</f>
        <v>7.19353681930646</v>
      </c>
      <c r="O117" s="11">
        <f t="shared" si="121"/>
        <v>3.41066220101613</v>
      </c>
      <c r="P117" s="11">
        <f t="shared" si="110"/>
        <v>0.227537065964083</v>
      </c>
      <c r="Q117" s="16">
        <f t="shared" si="122"/>
        <v>0.0659857491295842</v>
      </c>
      <c r="R117" s="11">
        <f t="shared" si="123"/>
        <v>0.87929595</v>
      </c>
      <c r="S117" s="17">
        <f t="shared" si="111"/>
        <v>0.075043845169063</v>
      </c>
      <c r="T117" s="3">
        <v>0.27</v>
      </c>
      <c r="U117" s="18">
        <f t="shared" si="112"/>
        <v>0.020261838195647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3"/>
        <v>0.230336875161414</v>
      </c>
      <c r="AC117" s="25">
        <f t="shared" si="114"/>
        <v>11.2298333333333</v>
      </c>
      <c r="AD117" s="1">
        <f t="shared" si="115"/>
        <v>0.29</v>
      </c>
      <c r="AE117" s="26">
        <f t="shared" si="116"/>
        <v>14.7125</v>
      </c>
      <c r="AF117" s="1">
        <f t="shared" si="117"/>
        <v>380560.104221595</v>
      </c>
      <c r="AT117" s="1"/>
    </row>
    <row r="118" spans="1:46">
      <c r="A118" s="6"/>
      <c r="B118" s="6"/>
      <c r="C118" s="9">
        <v>11</v>
      </c>
      <c r="D118" s="12">
        <v>2.22422809096667</v>
      </c>
      <c r="E118" s="13">
        <f t="shared" si="118"/>
        <v>10.6892414250968</v>
      </c>
      <c r="F118" s="9" t="s">
        <v>111</v>
      </c>
      <c r="G118" s="6">
        <v>12</v>
      </c>
      <c r="H118" s="11">
        <f t="shared" si="107"/>
        <v>2.22422809096667</v>
      </c>
      <c r="I118" s="11">
        <f t="shared" si="108"/>
        <v>275.374228090967</v>
      </c>
      <c r="J118" s="11">
        <f t="shared" si="109"/>
        <v>0.0232406760877958</v>
      </c>
      <c r="K118" s="11">
        <f t="shared" si="119"/>
        <v>11.2298333333333</v>
      </c>
      <c r="L118" s="11">
        <f t="shared" si="120"/>
        <v>3.032055</v>
      </c>
      <c r="M118" s="6" t="s">
        <v>109</v>
      </c>
      <c r="N118" s="6"/>
      <c r="O118" s="11">
        <f t="shared" si="121"/>
        <v>6.21518013505205</v>
      </c>
      <c r="P118" s="11">
        <f t="shared" si="110"/>
        <v>0.144444988346047</v>
      </c>
      <c r="Q118" s="16">
        <f t="shared" si="122"/>
        <v>0.0418890466203537</v>
      </c>
      <c r="R118" s="11">
        <f t="shared" si="123"/>
        <v>0.87929595</v>
      </c>
      <c r="S118" s="17">
        <f t="shared" si="111"/>
        <v>0.0476393034908823</v>
      </c>
      <c r="T118" s="3">
        <v>0.27</v>
      </c>
      <c r="U118" s="18">
        <f t="shared" si="112"/>
        <v>0.0128626119425382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3"/>
        <v>0.228899205500435</v>
      </c>
      <c r="AC118" s="25">
        <f t="shared" si="114"/>
        <v>11.2298333333333</v>
      </c>
      <c r="AD118" s="1">
        <f t="shared" si="115"/>
        <v>0.29</v>
      </c>
      <c r="AE118" s="26">
        <f t="shared" si="116"/>
        <v>14.7125</v>
      </c>
      <c r="AF118" s="1">
        <f t="shared" si="117"/>
        <v>378184.801892625</v>
      </c>
      <c r="AG118" s="1">
        <f>SUM(AF107:AF118)</f>
        <v>5239975.81472631</v>
      </c>
      <c r="AT118" s="1"/>
    </row>
    <row r="119" spans="1:19">
      <c r="A119" s="6"/>
      <c r="B119" s="6"/>
      <c r="C119" s="9">
        <v>12</v>
      </c>
      <c r="D119" s="12">
        <v>-5.18222131987097</v>
      </c>
      <c r="E119" s="13">
        <f t="shared" si="118"/>
        <v>2.22422809096667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1" spans="19:45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</row>
    <row r="122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pans="1:50">
      <c r="A123" s="6" t="s">
        <v>107</v>
      </c>
      <c r="B123" s="6">
        <v>625.464</v>
      </c>
      <c r="C123" s="9" t="s">
        <v>108</v>
      </c>
      <c r="D123" s="9">
        <v>-6.51</v>
      </c>
      <c r="E123" s="9"/>
      <c r="F123" s="9"/>
      <c r="G123" s="6">
        <v>1</v>
      </c>
      <c r="H123" s="11">
        <f t="shared" ref="H123:H134" si="124">E124</f>
        <v>-6.51</v>
      </c>
      <c r="I123" s="11">
        <f t="shared" ref="I123:I134" si="125">H123+273.15</f>
        <v>266.64</v>
      </c>
      <c r="J123" s="11">
        <f t="shared" ref="J123:J134" si="126">EXP(($C$18*(I123-$C$16))/($C$19*I123*$C$16))</f>
        <v>0.00729859829668451</v>
      </c>
      <c r="K123" s="11">
        <f>$B$123/12</f>
        <v>52.122</v>
      </c>
      <c r="L123" s="11">
        <f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7">O123*J123</f>
        <v>0.0038041754041979</v>
      </c>
      <c r="Q123" s="16">
        <f>P123*$B$125</f>
        <v>0.000989085605091454</v>
      </c>
      <c r="R123" s="11">
        <f>L123*$B$125</f>
        <v>0.1355172</v>
      </c>
      <c r="S123" s="17">
        <f t="shared" ref="S123:S134" si="128">Q123/R123</f>
        <v>0.00729859829668451</v>
      </c>
      <c r="T123" s="3">
        <v>0.01</v>
      </c>
      <c r="U123" s="18">
        <f t="shared" ref="U123:U134" si="129">S123*T123</f>
        <v>7.29859829668451e-5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30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1">AR123*AQ123</f>
        <v>0.005</v>
      </c>
      <c r="AT123" s="2">
        <f>(AS123+AM123+AD123+AA123+U123+X123+AG123+AJ123+AP123)</f>
        <v>0.00556298598296685</v>
      </c>
      <c r="AU123" s="25">
        <f>$B$123/12</f>
        <v>52.122</v>
      </c>
      <c r="AV123" s="1">
        <f>$B$125</f>
        <v>0.26</v>
      </c>
      <c r="AW123" s="2">
        <f t="shared" ref="AW123:AW134" si="132">$E$10/12</f>
        <v>0.00833333333333333</v>
      </c>
      <c r="AX123" s="1">
        <f t="shared" ref="AX123:AX134" si="133">AW123*10000*AV123*0.67*AU123*AT123</f>
        <v>4.20916491928427</v>
      </c>
    </row>
    <row r="124" spans="1:50">
      <c r="A124" s="6" t="s">
        <v>110</v>
      </c>
      <c r="B124" s="6">
        <v>1</v>
      </c>
      <c r="C124" s="9">
        <v>1</v>
      </c>
      <c r="D124" s="12">
        <v>-5.04022144351613</v>
      </c>
      <c r="E124" s="13">
        <f t="shared" ref="E124:E135" si="134">D123</f>
        <v>-6.51</v>
      </c>
      <c r="F124" s="9" t="s">
        <v>109</v>
      </c>
      <c r="G124" s="6">
        <v>2</v>
      </c>
      <c r="H124" s="11">
        <f t="shared" si="124"/>
        <v>-5.04022144351613</v>
      </c>
      <c r="I124" s="11">
        <f t="shared" si="125"/>
        <v>268.109778556484</v>
      </c>
      <c r="J124" s="11">
        <f t="shared" si="126"/>
        <v>0.00891616996896028</v>
      </c>
      <c r="K124" s="11">
        <f t="shared" ref="K124:K134" si="135">$B$123/12</f>
        <v>52.122</v>
      </c>
      <c r="L124" s="11">
        <f t="shared" ref="L124:L134" si="136">K124*$B$124/100</f>
        <v>0.52122</v>
      </c>
      <c r="M124" s="6" t="s">
        <v>109</v>
      </c>
      <c r="N124" s="6"/>
      <c r="O124" s="11">
        <f t="shared" ref="O124:O134" si="137">L124+O123-P123-N124</f>
        <v>1.0386358245958</v>
      </c>
      <c r="P124" s="11">
        <f t="shared" si="127"/>
        <v>0.00926065354794739</v>
      </c>
      <c r="Q124" s="16">
        <f t="shared" ref="Q124:Q134" si="138">P124*$B$125</f>
        <v>0.00240776992246632</v>
      </c>
      <c r="R124" s="11">
        <f t="shared" ref="R124:R134" si="139">L124*$B$125</f>
        <v>0.1355172</v>
      </c>
      <c r="S124" s="17">
        <f t="shared" si="128"/>
        <v>0.0177672643949722</v>
      </c>
      <c r="T124" s="3">
        <v>0.01</v>
      </c>
      <c r="U124" s="18">
        <f t="shared" si="129"/>
        <v>0.000177672643949722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30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1"/>
        <v>0.005</v>
      </c>
      <c r="AT124" s="2">
        <f t="shared" ref="AT124:AT134" si="140">(AS124+AM124+AD124+AA124+U124+X124+AG124+AJ124+AP124)</f>
        <v>0.00566767264394972</v>
      </c>
      <c r="AU124" s="25">
        <f t="shared" ref="AU124:AU134" si="141">$B$123/12</f>
        <v>52.122</v>
      </c>
      <c r="AV124" s="1">
        <f t="shared" ref="AV124:AV134" si="142">$B$125</f>
        <v>0.26</v>
      </c>
      <c r="AW124" s="2">
        <f t="shared" si="132"/>
        <v>0.00833333333333333</v>
      </c>
      <c r="AX124" s="1">
        <f t="shared" si="133"/>
        <v>4.28837479367104</v>
      </c>
    </row>
    <row r="125" spans="1:50">
      <c r="A125" s="6" t="s">
        <v>72</v>
      </c>
      <c r="B125" s="6">
        <v>0.26</v>
      </c>
      <c r="C125" s="9">
        <v>2</v>
      </c>
      <c r="D125" s="12">
        <v>-3.69111771932143</v>
      </c>
      <c r="E125" s="13">
        <f t="shared" si="134"/>
        <v>-5.04022144351613</v>
      </c>
      <c r="F125" s="9" t="s">
        <v>109</v>
      </c>
      <c r="G125" s="6">
        <v>3</v>
      </c>
      <c r="H125" s="11">
        <f t="shared" si="124"/>
        <v>-3.69111771932143</v>
      </c>
      <c r="I125" s="11">
        <f t="shared" si="125"/>
        <v>269.458882280679</v>
      </c>
      <c r="J125" s="11">
        <f t="shared" si="126"/>
        <v>0.0106941029482903</v>
      </c>
      <c r="K125" s="11">
        <f t="shared" si="135"/>
        <v>52.122</v>
      </c>
      <c r="L125" s="11">
        <f t="shared" si="136"/>
        <v>0.52122</v>
      </c>
      <c r="M125" s="6" t="s">
        <v>109</v>
      </c>
      <c r="N125" s="6"/>
      <c r="O125" s="11">
        <f t="shared" si="137"/>
        <v>1.55059517104785</v>
      </c>
      <c r="P125" s="11">
        <f t="shared" si="127"/>
        <v>0.0165822243903076</v>
      </c>
      <c r="Q125" s="16">
        <f t="shared" si="138"/>
        <v>0.00431137834147997</v>
      </c>
      <c r="R125" s="11">
        <f t="shared" si="139"/>
        <v>0.1355172</v>
      </c>
      <c r="S125" s="17">
        <f t="shared" si="128"/>
        <v>0.0318142519287587</v>
      </c>
      <c r="T125" s="3">
        <v>0.01</v>
      </c>
      <c r="U125" s="18">
        <f t="shared" si="129"/>
        <v>0.000318142519287587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30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1"/>
        <v>0.005</v>
      </c>
      <c r="AT125" s="2">
        <f t="shared" si="140"/>
        <v>0.00580814251928759</v>
      </c>
      <c r="AU125" s="25">
        <f t="shared" si="141"/>
        <v>52.122</v>
      </c>
      <c r="AV125" s="1">
        <f t="shared" si="142"/>
        <v>0.26</v>
      </c>
      <c r="AW125" s="2">
        <f t="shared" si="132"/>
        <v>0.00833333333333333</v>
      </c>
      <c r="AX125" s="1">
        <f t="shared" si="133"/>
        <v>4.39465959706597</v>
      </c>
    </row>
    <row r="126" spans="1:50">
      <c r="A126" s="6"/>
      <c r="B126" s="6"/>
      <c r="C126" s="9">
        <v>3</v>
      </c>
      <c r="D126" s="12">
        <v>5.83767774464516</v>
      </c>
      <c r="E126" s="13">
        <f t="shared" si="134"/>
        <v>-3.69111771932143</v>
      </c>
      <c r="F126" s="9" t="s">
        <v>109</v>
      </c>
      <c r="G126" s="6">
        <v>4</v>
      </c>
      <c r="H126" s="11">
        <f t="shared" si="124"/>
        <v>5.83767774464516</v>
      </c>
      <c r="I126" s="11">
        <f t="shared" si="125"/>
        <v>278.987677744645</v>
      </c>
      <c r="J126" s="11">
        <f t="shared" si="126"/>
        <v>0.0367399984832971</v>
      </c>
      <c r="K126" s="11">
        <f t="shared" si="135"/>
        <v>52.122</v>
      </c>
      <c r="L126" s="11">
        <f t="shared" si="136"/>
        <v>0.52122</v>
      </c>
      <c r="M126" s="6" t="s">
        <v>109</v>
      </c>
      <c r="N126" s="6"/>
      <c r="O126" s="11">
        <f t="shared" si="137"/>
        <v>2.05523294665755</v>
      </c>
      <c r="P126" s="11">
        <f t="shared" si="127"/>
        <v>0.0755092553430205</v>
      </c>
      <c r="Q126" s="16">
        <f t="shared" si="138"/>
        <v>0.0196324063891853</v>
      </c>
      <c r="R126" s="11">
        <f t="shared" si="139"/>
        <v>0.1355172</v>
      </c>
      <c r="S126" s="17">
        <f t="shared" si="128"/>
        <v>0.144870218608305</v>
      </c>
      <c r="T126" s="3">
        <v>0.01</v>
      </c>
      <c r="U126" s="18">
        <f t="shared" si="129"/>
        <v>0.00144870218608305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30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1"/>
        <v>0.005</v>
      </c>
      <c r="AT126" s="2">
        <f t="shared" si="140"/>
        <v>0.00693870218608305</v>
      </c>
      <c r="AU126" s="25">
        <f t="shared" si="141"/>
        <v>52.122</v>
      </c>
      <c r="AV126" s="1">
        <f t="shared" si="142"/>
        <v>0.26</v>
      </c>
      <c r="AW126" s="2">
        <f t="shared" si="132"/>
        <v>0.00833333333333333</v>
      </c>
      <c r="AX126" s="1">
        <f t="shared" si="133"/>
        <v>5.25008366306285</v>
      </c>
    </row>
    <row r="127" spans="1:50">
      <c r="A127" s="6"/>
      <c r="B127" s="6"/>
      <c r="C127" s="9">
        <v>4</v>
      </c>
      <c r="D127" s="12">
        <v>11.9913326247667</v>
      </c>
      <c r="E127" s="13">
        <f t="shared" si="134"/>
        <v>5.83767774464516</v>
      </c>
      <c r="F127" s="9" t="s">
        <v>109</v>
      </c>
      <c r="G127" s="6">
        <v>5</v>
      </c>
      <c r="H127" s="11">
        <f t="shared" si="124"/>
        <v>11.9913326247667</v>
      </c>
      <c r="I127" s="11">
        <f t="shared" si="125"/>
        <v>285.141332624767</v>
      </c>
      <c r="J127" s="11">
        <f t="shared" si="126"/>
        <v>0.0780269732986816</v>
      </c>
      <c r="K127" s="11">
        <f t="shared" si="135"/>
        <v>52.122</v>
      </c>
      <c r="L127" s="11">
        <f t="shared" si="136"/>
        <v>0.52122</v>
      </c>
      <c r="M127" s="6" t="s">
        <v>111</v>
      </c>
      <c r="N127" s="11">
        <f>(O126-P126)*$C$24/100</f>
        <v>1.8807375067488</v>
      </c>
      <c r="O127" s="11">
        <f t="shared" si="137"/>
        <v>0.620206184565727</v>
      </c>
      <c r="P127" s="11">
        <f t="shared" si="127"/>
        <v>0.0483928114027871</v>
      </c>
      <c r="Q127" s="16">
        <f t="shared" si="138"/>
        <v>0.0125821309647247</v>
      </c>
      <c r="R127" s="11">
        <f t="shared" si="139"/>
        <v>0.1355172</v>
      </c>
      <c r="S127" s="17">
        <f t="shared" si="128"/>
        <v>0.0928452695652261</v>
      </c>
      <c r="T127" s="3">
        <v>0.01</v>
      </c>
      <c r="U127" s="18">
        <f t="shared" si="129"/>
        <v>0.000928452695652261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30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1"/>
        <v>0.0075</v>
      </c>
      <c r="AT127" s="2">
        <f t="shared" si="140"/>
        <v>0.0108784526956523</v>
      </c>
      <c r="AU127" s="25">
        <f t="shared" si="141"/>
        <v>52.122</v>
      </c>
      <c r="AV127" s="1">
        <f t="shared" si="142"/>
        <v>0.26</v>
      </c>
      <c r="AW127" s="2">
        <f t="shared" si="132"/>
        <v>0.00833333333333333</v>
      </c>
      <c r="AX127" s="1">
        <f t="shared" si="133"/>
        <v>8.23104742719713</v>
      </c>
    </row>
    <row r="128" spans="1:50">
      <c r="A128" s="6"/>
      <c r="B128" s="6"/>
      <c r="C128" s="9">
        <v>5</v>
      </c>
      <c r="D128" s="12">
        <v>19.24527691</v>
      </c>
      <c r="E128" s="13">
        <f t="shared" si="134"/>
        <v>11.9913326247667</v>
      </c>
      <c r="F128" s="9" t="s">
        <v>111</v>
      </c>
      <c r="G128" s="6">
        <v>6</v>
      </c>
      <c r="H128" s="11">
        <f t="shared" si="124"/>
        <v>19.24527691</v>
      </c>
      <c r="I128" s="11">
        <f t="shared" si="125"/>
        <v>292.39527691</v>
      </c>
      <c r="J128" s="11">
        <f t="shared" si="126"/>
        <v>0.182035713304102</v>
      </c>
      <c r="K128" s="11">
        <f t="shared" si="135"/>
        <v>52.122</v>
      </c>
      <c r="L128" s="11">
        <f t="shared" si="136"/>
        <v>0.52122</v>
      </c>
      <c r="M128" s="6" t="s">
        <v>109</v>
      </c>
      <c r="N128" s="6"/>
      <c r="O128" s="11">
        <f t="shared" si="137"/>
        <v>1.09303337316294</v>
      </c>
      <c r="P128" s="11">
        <f t="shared" si="127"/>
        <v>0.198971109748904</v>
      </c>
      <c r="Q128" s="16">
        <f t="shared" si="138"/>
        <v>0.051732488534715</v>
      </c>
      <c r="R128" s="11">
        <f t="shared" si="139"/>
        <v>0.1355172</v>
      </c>
      <c r="S128" s="17">
        <f t="shared" si="128"/>
        <v>0.381741126105875</v>
      </c>
      <c r="T128" s="3">
        <v>0.01</v>
      </c>
      <c r="U128" s="18">
        <f t="shared" si="129"/>
        <v>0.00381741126105875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30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1"/>
        <v>0.0075</v>
      </c>
      <c r="AT128" s="2">
        <f t="shared" si="140"/>
        <v>0.0137674112610587</v>
      </c>
      <c r="AU128" s="25">
        <f t="shared" si="141"/>
        <v>52.122</v>
      </c>
      <c r="AV128" s="1">
        <f t="shared" si="142"/>
        <v>0.26</v>
      </c>
      <c r="AW128" s="2">
        <f t="shared" si="132"/>
        <v>0.00833333333333333</v>
      </c>
      <c r="AX128" s="1">
        <f t="shared" si="133"/>
        <v>10.4169423915216</v>
      </c>
    </row>
    <row r="129" spans="1:50">
      <c r="A129" s="6"/>
      <c r="B129" s="6"/>
      <c r="C129" s="9">
        <v>6</v>
      </c>
      <c r="D129" s="12">
        <v>23.626056115</v>
      </c>
      <c r="E129" s="13">
        <f t="shared" si="134"/>
        <v>19.24527691</v>
      </c>
      <c r="F129" s="9" t="s">
        <v>109</v>
      </c>
      <c r="G129" s="6">
        <v>7</v>
      </c>
      <c r="H129" s="11">
        <f t="shared" si="124"/>
        <v>23.626056115</v>
      </c>
      <c r="I129" s="11">
        <f t="shared" si="125"/>
        <v>296.776056115</v>
      </c>
      <c r="J129" s="11">
        <f t="shared" si="126"/>
        <v>0.297600844328619</v>
      </c>
      <c r="K129" s="11">
        <f t="shared" si="135"/>
        <v>52.122</v>
      </c>
      <c r="L129" s="11">
        <f t="shared" si="136"/>
        <v>0.52122</v>
      </c>
      <c r="M129" s="6" t="s">
        <v>109</v>
      </c>
      <c r="N129" s="6"/>
      <c r="O129" s="11">
        <f t="shared" si="137"/>
        <v>1.41528226341404</v>
      </c>
      <c r="P129" s="11">
        <f t="shared" si="127"/>
        <v>0.421189196555336</v>
      </c>
      <c r="Q129" s="16">
        <f t="shared" si="138"/>
        <v>0.109509191104387</v>
      </c>
      <c r="R129" s="11">
        <f t="shared" si="139"/>
        <v>0.1355172</v>
      </c>
      <c r="S129" s="17">
        <f t="shared" si="128"/>
        <v>0.808083336317363</v>
      </c>
      <c r="T129" s="3">
        <v>0.01</v>
      </c>
      <c r="U129" s="18">
        <f t="shared" si="129"/>
        <v>0.00808083336317363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30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1"/>
        <v>0.0075</v>
      </c>
      <c r="AT129" s="2">
        <f t="shared" si="140"/>
        <v>0.0180308333631736</v>
      </c>
      <c r="AU129" s="25">
        <f t="shared" si="141"/>
        <v>52.122</v>
      </c>
      <c r="AV129" s="1">
        <f t="shared" si="142"/>
        <v>0.26</v>
      </c>
      <c r="AW129" s="2">
        <f t="shared" si="132"/>
        <v>0.00833333333333333</v>
      </c>
      <c r="AX129" s="1">
        <f t="shared" si="133"/>
        <v>13.642808284995</v>
      </c>
    </row>
    <row r="130" spans="1:50">
      <c r="A130" s="6"/>
      <c r="B130" s="6"/>
      <c r="C130" s="9">
        <v>7</v>
      </c>
      <c r="D130" s="12">
        <v>24.7650414670968</v>
      </c>
      <c r="E130" s="13">
        <f t="shared" si="134"/>
        <v>23.626056115</v>
      </c>
      <c r="F130" s="9" t="s">
        <v>109</v>
      </c>
      <c r="G130" s="6">
        <v>8</v>
      </c>
      <c r="H130" s="11">
        <f t="shared" si="124"/>
        <v>24.7650414670968</v>
      </c>
      <c r="I130" s="11">
        <f t="shared" si="125"/>
        <v>297.915041467097</v>
      </c>
      <c r="J130" s="11">
        <f t="shared" si="126"/>
        <v>0.33737206516033</v>
      </c>
      <c r="K130" s="11">
        <f t="shared" si="135"/>
        <v>52.122</v>
      </c>
      <c r="L130" s="11">
        <f t="shared" si="136"/>
        <v>0.52122</v>
      </c>
      <c r="M130" s="6" t="s">
        <v>109</v>
      </c>
      <c r="N130" s="6"/>
      <c r="O130" s="11">
        <f t="shared" si="137"/>
        <v>1.5153130668587</v>
      </c>
      <c r="P130" s="11">
        <f t="shared" si="127"/>
        <v>0.511224298730553</v>
      </c>
      <c r="Q130" s="16">
        <f t="shared" si="138"/>
        <v>0.132918317669944</v>
      </c>
      <c r="R130" s="11">
        <f t="shared" si="139"/>
        <v>0.1355172</v>
      </c>
      <c r="S130" s="17">
        <f t="shared" si="128"/>
        <v>0.980822490945383</v>
      </c>
      <c r="T130" s="3">
        <v>0.01</v>
      </c>
      <c r="U130" s="18">
        <f t="shared" si="129"/>
        <v>0.00980822490945383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30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1"/>
        <v>0.0075</v>
      </c>
      <c r="AT130" s="2">
        <f t="shared" si="140"/>
        <v>0.0197582249094538</v>
      </c>
      <c r="AU130" s="25">
        <f t="shared" si="141"/>
        <v>52.122</v>
      </c>
      <c r="AV130" s="1">
        <f t="shared" si="142"/>
        <v>0.26</v>
      </c>
      <c r="AW130" s="2">
        <f t="shared" si="132"/>
        <v>0.00833333333333333</v>
      </c>
      <c r="AX130" s="1">
        <f t="shared" si="133"/>
        <v>14.9498178515719</v>
      </c>
    </row>
    <row r="131" spans="1:50">
      <c r="A131" s="6"/>
      <c r="B131" s="6"/>
      <c r="C131" s="9">
        <v>8</v>
      </c>
      <c r="D131" s="12">
        <v>22.7031089896774</v>
      </c>
      <c r="E131" s="13">
        <f t="shared" si="134"/>
        <v>24.7650414670968</v>
      </c>
      <c r="F131" s="9" t="s">
        <v>109</v>
      </c>
      <c r="G131" s="6">
        <v>9</v>
      </c>
      <c r="H131" s="11">
        <f t="shared" si="124"/>
        <v>22.7031089896774</v>
      </c>
      <c r="I131" s="11">
        <f t="shared" si="125"/>
        <v>295.853108989677</v>
      </c>
      <c r="J131" s="11">
        <f t="shared" si="126"/>
        <v>0.268648329972432</v>
      </c>
      <c r="K131" s="11">
        <f t="shared" si="135"/>
        <v>52.122</v>
      </c>
      <c r="L131" s="11">
        <f t="shared" si="136"/>
        <v>0.52122</v>
      </c>
      <c r="M131" s="6" t="s">
        <v>109</v>
      </c>
      <c r="N131" s="6"/>
      <c r="O131" s="11">
        <f t="shared" si="137"/>
        <v>1.52530876812815</v>
      </c>
      <c r="P131" s="11">
        <f t="shared" si="127"/>
        <v>0.409771653249934</v>
      </c>
      <c r="Q131" s="16">
        <f t="shared" si="138"/>
        <v>0.106540629844983</v>
      </c>
      <c r="R131" s="11">
        <f t="shared" si="139"/>
        <v>0.1355172</v>
      </c>
      <c r="S131" s="17">
        <f t="shared" si="128"/>
        <v>0.786177915755218</v>
      </c>
      <c r="T131" s="3">
        <v>0.01</v>
      </c>
      <c r="U131" s="18">
        <f t="shared" si="129"/>
        <v>0.00786177915755218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30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1"/>
        <v>0.0075</v>
      </c>
      <c r="AT131" s="2">
        <f t="shared" si="140"/>
        <v>0.0178117791575522</v>
      </c>
      <c r="AU131" s="25">
        <f t="shared" si="141"/>
        <v>52.122</v>
      </c>
      <c r="AV131" s="1">
        <f t="shared" si="142"/>
        <v>0.26</v>
      </c>
      <c r="AW131" s="2">
        <f t="shared" si="132"/>
        <v>0.00833333333333333</v>
      </c>
      <c r="AX131" s="1">
        <f t="shared" si="133"/>
        <v>13.4770636146782</v>
      </c>
    </row>
    <row r="132" spans="1:50">
      <c r="A132" s="6"/>
      <c r="B132" s="6"/>
      <c r="C132" s="9">
        <v>9</v>
      </c>
      <c r="D132" s="12">
        <v>20.2802381463333</v>
      </c>
      <c r="E132" s="13">
        <f t="shared" si="134"/>
        <v>22.7031089896774</v>
      </c>
      <c r="F132" s="9" t="s">
        <v>109</v>
      </c>
      <c r="G132" s="6">
        <v>10</v>
      </c>
      <c r="H132" s="11">
        <f t="shared" si="124"/>
        <v>20.2802381463333</v>
      </c>
      <c r="I132" s="11">
        <f t="shared" si="125"/>
        <v>293.430238146333</v>
      </c>
      <c r="J132" s="11">
        <f t="shared" si="126"/>
        <v>0.204722629082317</v>
      </c>
      <c r="K132" s="11">
        <f t="shared" si="135"/>
        <v>52.122</v>
      </c>
      <c r="L132" s="11">
        <f t="shared" si="136"/>
        <v>0.52122</v>
      </c>
      <c r="M132" s="6" t="s">
        <v>109</v>
      </c>
      <c r="N132" s="6"/>
      <c r="O132" s="11">
        <f t="shared" si="137"/>
        <v>1.63675711487821</v>
      </c>
      <c r="P132" s="11">
        <f t="shared" si="127"/>
        <v>0.335081219727056</v>
      </c>
      <c r="Q132" s="16">
        <f t="shared" si="138"/>
        <v>0.0871211171290345</v>
      </c>
      <c r="R132" s="11">
        <f t="shared" si="139"/>
        <v>0.1355172</v>
      </c>
      <c r="S132" s="17">
        <f t="shared" si="128"/>
        <v>0.642878668752266</v>
      </c>
      <c r="T132" s="3">
        <v>0.01</v>
      </c>
      <c r="U132" s="18">
        <f t="shared" si="129"/>
        <v>0.00642878668752266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30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1"/>
        <v>0.005</v>
      </c>
      <c r="AT132" s="2">
        <f t="shared" si="140"/>
        <v>0.0119187866875227</v>
      </c>
      <c r="AU132" s="25">
        <f t="shared" si="141"/>
        <v>52.122</v>
      </c>
      <c r="AV132" s="1">
        <f t="shared" si="142"/>
        <v>0.26</v>
      </c>
      <c r="AW132" s="2">
        <f t="shared" si="132"/>
        <v>0.00833333333333333</v>
      </c>
      <c r="AX132" s="1">
        <f t="shared" si="133"/>
        <v>9.01820334603776</v>
      </c>
    </row>
    <row r="133" spans="1:50">
      <c r="A133" s="6"/>
      <c r="B133" s="6"/>
      <c r="C133" s="9">
        <v>10</v>
      </c>
      <c r="D133" s="12">
        <v>10.6892414250968</v>
      </c>
      <c r="E133" s="13">
        <f t="shared" si="134"/>
        <v>20.2802381463333</v>
      </c>
      <c r="F133" s="9" t="s">
        <v>109</v>
      </c>
      <c r="G133" s="6">
        <v>11</v>
      </c>
      <c r="H133" s="11">
        <f t="shared" si="124"/>
        <v>10.6892414250968</v>
      </c>
      <c r="I133" s="11">
        <f t="shared" si="125"/>
        <v>283.839241425097</v>
      </c>
      <c r="J133" s="11">
        <f t="shared" si="126"/>
        <v>0.0667134569633703</v>
      </c>
      <c r="K133" s="11">
        <f t="shared" si="135"/>
        <v>52.122</v>
      </c>
      <c r="L133" s="11">
        <f t="shared" si="136"/>
        <v>0.52122</v>
      </c>
      <c r="M133" s="6" t="s">
        <v>111</v>
      </c>
      <c r="N133" s="11">
        <f>(O132-P132)*$C$24/100</f>
        <v>1.2365921003936</v>
      </c>
      <c r="O133" s="11">
        <f t="shared" si="137"/>
        <v>0.586303794757558</v>
      </c>
      <c r="P133" s="11">
        <f t="shared" si="127"/>
        <v>0.0391143529790191</v>
      </c>
      <c r="Q133" s="16">
        <f t="shared" si="138"/>
        <v>0.010169731774545</v>
      </c>
      <c r="R133" s="11">
        <f t="shared" si="139"/>
        <v>0.1355172</v>
      </c>
      <c r="S133" s="17">
        <f t="shared" si="128"/>
        <v>0.0750438451690631</v>
      </c>
      <c r="T133" s="3">
        <v>0.01</v>
      </c>
      <c r="U133" s="18">
        <f t="shared" si="129"/>
        <v>0.000750438451690631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30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1"/>
        <v>0.005</v>
      </c>
      <c r="AT133" s="2">
        <f t="shared" si="140"/>
        <v>0.00624043845169063</v>
      </c>
      <c r="AU133" s="25">
        <f t="shared" si="141"/>
        <v>52.122</v>
      </c>
      <c r="AV133" s="1">
        <f t="shared" si="142"/>
        <v>0.26</v>
      </c>
      <c r="AW133" s="2">
        <f t="shared" si="132"/>
        <v>0.00833333333333333</v>
      </c>
      <c r="AX133" s="1">
        <f t="shared" si="133"/>
        <v>4.72175099707876</v>
      </c>
    </row>
    <row r="134" spans="1:51">
      <c r="A134" s="6"/>
      <c r="B134" s="6"/>
      <c r="C134" s="9">
        <v>11</v>
      </c>
      <c r="D134" s="12">
        <v>2.22422809096667</v>
      </c>
      <c r="E134" s="13">
        <f t="shared" si="134"/>
        <v>10.6892414250968</v>
      </c>
      <c r="F134" s="9" t="s">
        <v>111</v>
      </c>
      <c r="G134" s="6">
        <v>12</v>
      </c>
      <c r="H134" s="11">
        <f t="shared" si="124"/>
        <v>2.22422809096667</v>
      </c>
      <c r="I134" s="11">
        <f t="shared" si="125"/>
        <v>275.374228090967</v>
      </c>
      <c r="J134" s="11">
        <f t="shared" si="126"/>
        <v>0.0232406760877958</v>
      </c>
      <c r="K134" s="11">
        <f t="shared" si="135"/>
        <v>52.122</v>
      </c>
      <c r="L134" s="11">
        <f t="shared" si="136"/>
        <v>0.52122</v>
      </c>
      <c r="M134" s="6" t="s">
        <v>109</v>
      </c>
      <c r="N134" s="6"/>
      <c r="O134" s="11">
        <f t="shared" si="137"/>
        <v>1.06840944177854</v>
      </c>
      <c r="P134" s="11">
        <f t="shared" si="127"/>
        <v>0.0248305577655177</v>
      </c>
      <c r="Q134" s="16">
        <f t="shared" si="138"/>
        <v>0.0064559450190346</v>
      </c>
      <c r="R134" s="11">
        <f t="shared" si="139"/>
        <v>0.1355172</v>
      </c>
      <c r="S134" s="17">
        <f t="shared" si="128"/>
        <v>0.0476393034908824</v>
      </c>
      <c r="T134" s="3">
        <v>0.01</v>
      </c>
      <c r="U134" s="18">
        <f t="shared" si="129"/>
        <v>0.000476393034908824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30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1"/>
        <v>0.005</v>
      </c>
      <c r="AT134" s="2">
        <f t="shared" si="140"/>
        <v>0.00596639303490882</v>
      </c>
      <c r="AU134" s="25">
        <f t="shared" si="141"/>
        <v>52.122</v>
      </c>
      <c r="AV134" s="1">
        <f t="shared" si="142"/>
        <v>0.26</v>
      </c>
      <c r="AW134" s="2">
        <f t="shared" si="132"/>
        <v>0.00833333333333333</v>
      </c>
      <c r="AX134" s="1">
        <f t="shared" si="133"/>
        <v>4.51439790322943</v>
      </c>
      <c r="AY134" s="1">
        <f>SUM(AX123:AX134)</f>
        <v>97.1143147893938</v>
      </c>
    </row>
    <row r="135" spans="1:19">
      <c r="A135" s="6"/>
      <c r="B135" s="6"/>
      <c r="C135" s="9">
        <v>12</v>
      </c>
      <c r="D135" s="12">
        <v>-5.18222131987097</v>
      </c>
      <c r="E135" s="13">
        <f t="shared" si="134"/>
        <v>2.22422809096667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</row>
    <row r="137" spans="19:45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</row>
    <row r="138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pans="1:53">
      <c r="A139" s="6" t="s">
        <v>107</v>
      </c>
      <c r="B139" s="6">
        <v>341.64</v>
      </c>
      <c r="C139" s="9" t="s">
        <v>108</v>
      </c>
      <c r="D139" s="9">
        <v>-6.51</v>
      </c>
      <c r="E139" s="9"/>
      <c r="F139" s="9"/>
      <c r="G139" s="6">
        <v>1</v>
      </c>
      <c r="H139" s="11">
        <f t="shared" ref="H139:H150" si="143">E140</f>
        <v>-6.51</v>
      </c>
      <c r="I139" s="11">
        <f t="shared" ref="I139:I150" si="144">H139+273.15</f>
        <v>266.64</v>
      </c>
      <c r="J139" s="11">
        <f t="shared" ref="J139:J150" si="145">EXP(($C$18*(I139-$C$16))/($C$19*I139*$C$16))</f>
        <v>0.00729859829668451</v>
      </c>
      <c r="K139" s="11">
        <f>$B$139/12</f>
        <v>28.47</v>
      </c>
      <c r="L139" s="11">
        <f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6">O139*J139</f>
        <v>0.00207791093506608</v>
      </c>
      <c r="Q139" s="16">
        <f t="shared" ref="Q139:Q150" si="147">P139*$B$125</f>
        <v>0.000540256843117181</v>
      </c>
      <c r="R139" s="11">
        <f t="shared" ref="R139:R150" si="148">L139*$B$125</f>
        <v>0.074022</v>
      </c>
      <c r="S139" s="17">
        <f t="shared" ref="S139:S150" si="149">Q139/R139</f>
        <v>0.00729859829668451</v>
      </c>
      <c r="T139" s="3">
        <v>0.01</v>
      </c>
      <c r="U139" s="18">
        <f t="shared" ref="U139:U150" si="150">S139*T139</f>
        <v>7.29859829668451e-5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51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52">AR139*AQ139</f>
        <v>0.005</v>
      </c>
      <c r="AT139" s="2">
        <f>(AS139+AM139+AD139+AA139+U139+X139+AG139+AJ139+AP139)</f>
        <v>0.00556298598296685</v>
      </c>
      <c r="AU139" s="25">
        <f>$B$139/12</f>
        <v>28.47</v>
      </c>
      <c r="AV139" s="1">
        <f t="shared" ref="AV139:AV150" si="153">$B$125</f>
        <v>0.26</v>
      </c>
      <c r="AW139" s="2">
        <f t="shared" ref="AW139:AW150" si="154">$E$11/12</f>
        <v>0.0166666666666667</v>
      </c>
      <c r="AX139" s="1">
        <f>AW139*10000*AV139*0.67*AU139*AT139</f>
        <v>4.59824739081475</v>
      </c>
      <c r="AZ139" s="2">
        <f t="shared" ref="AZ139:AZ150" si="155">$E$12/12</f>
        <v>0</v>
      </c>
      <c r="BA139" s="1">
        <f>AZ139*10000*AV139*0.67*AU139*AT139</f>
        <v>0</v>
      </c>
    </row>
    <row r="140" spans="1:53">
      <c r="A140" s="6" t="s">
        <v>110</v>
      </c>
      <c r="B140" s="6">
        <v>1</v>
      </c>
      <c r="C140" s="9">
        <v>1</v>
      </c>
      <c r="D140" s="12">
        <v>-5.04022144351613</v>
      </c>
      <c r="E140" s="13">
        <f t="shared" ref="E140:E151" si="156">D139</f>
        <v>-6.51</v>
      </c>
      <c r="F140" s="9" t="s">
        <v>109</v>
      </c>
      <c r="G140" s="6">
        <v>2</v>
      </c>
      <c r="H140" s="11">
        <f t="shared" si="143"/>
        <v>-5.04022144351613</v>
      </c>
      <c r="I140" s="11">
        <f t="shared" si="144"/>
        <v>268.109778556484</v>
      </c>
      <c r="J140" s="11">
        <f t="shared" si="145"/>
        <v>0.00891616996896028</v>
      </c>
      <c r="K140" s="11">
        <f t="shared" ref="K140:K150" si="157">$B$139/12</f>
        <v>28.47</v>
      </c>
      <c r="L140" s="11">
        <f t="shared" ref="L140:L150" si="158">K140*$B$124/100</f>
        <v>0.2847</v>
      </c>
      <c r="M140" s="6" t="s">
        <v>109</v>
      </c>
      <c r="N140" s="6"/>
      <c r="O140" s="11">
        <f t="shared" ref="O140:O150" si="159">L140+O139-P139-N140</f>
        <v>0.567322089064934</v>
      </c>
      <c r="P140" s="11">
        <f t="shared" si="146"/>
        <v>0.00505834017324857</v>
      </c>
      <c r="Q140" s="16">
        <f t="shared" si="147"/>
        <v>0.00131516844504463</v>
      </c>
      <c r="R140" s="11">
        <f t="shared" si="148"/>
        <v>0.074022</v>
      </c>
      <c r="S140" s="17">
        <f t="shared" si="149"/>
        <v>0.0177672643949722</v>
      </c>
      <c r="T140" s="3">
        <v>0.01</v>
      </c>
      <c r="U140" s="18">
        <f t="shared" si="150"/>
        <v>0.000177672643949722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51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52"/>
        <v>0.005</v>
      </c>
      <c r="AT140" s="2">
        <f t="shared" ref="AT140:AT150" si="160">(AS140+AM140+AD140+AA140+U140+X140+AG140+AJ140+AP140)</f>
        <v>0.00566767264394972</v>
      </c>
      <c r="AU140" s="25">
        <f t="shared" ref="AU140:AU150" si="161">$B$139/12</f>
        <v>28.47</v>
      </c>
      <c r="AV140" s="1">
        <f t="shared" si="153"/>
        <v>0.26</v>
      </c>
      <c r="AW140" s="2">
        <f t="shared" si="154"/>
        <v>0.0166666666666667</v>
      </c>
      <c r="AX140" s="1">
        <f t="shared" ref="AX139:AX150" si="162">AW140*10000*AV140*0.67*AU140*AT140</f>
        <v>4.68477918636332</v>
      </c>
      <c r="AZ140" s="2">
        <f t="shared" si="155"/>
        <v>0</v>
      </c>
      <c r="BA140" s="1">
        <f t="shared" ref="BA140:BA150" si="163">AZ140*10000*AV140*0.67*AU140*AT140</f>
        <v>0</v>
      </c>
    </row>
    <row r="141" spans="1:53">
      <c r="A141" s="6" t="s">
        <v>72</v>
      </c>
      <c r="B141" s="6">
        <v>0.26</v>
      </c>
      <c r="C141" s="9">
        <v>2</v>
      </c>
      <c r="D141" s="12">
        <v>-3.69111771932143</v>
      </c>
      <c r="E141" s="13">
        <f t="shared" si="156"/>
        <v>-5.04022144351613</v>
      </c>
      <c r="F141" s="9" t="s">
        <v>109</v>
      </c>
      <c r="G141" s="6">
        <v>3</v>
      </c>
      <c r="H141" s="11">
        <f t="shared" si="143"/>
        <v>-3.69111771932143</v>
      </c>
      <c r="I141" s="11">
        <f t="shared" si="144"/>
        <v>269.458882280679</v>
      </c>
      <c r="J141" s="11">
        <f t="shared" si="145"/>
        <v>0.0106941029482903</v>
      </c>
      <c r="K141" s="11">
        <f t="shared" si="157"/>
        <v>28.47</v>
      </c>
      <c r="L141" s="11">
        <f t="shared" si="158"/>
        <v>0.2847</v>
      </c>
      <c r="M141" s="6" t="s">
        <v>109</v>
      </c>
      <c r="N141" s="6"/>
      <c r="O141" s="11">
        <f t="shared" si="159"/>
        <v>0.846963748891685</v>
      </c>
      <c r="P141" s="11">
        <f t="shared" si="146"/>
        <v>0.00905751752411759</v>
      </c>
      <c r="Q141" s="16">
        <f t="shared" si="147"/>
        <v>0.00235495455627057</v>
      </c>
      <c r="R141" s="11">
        <f t="shared" si="148"/>
        <v>0.074022</v>
      </c>
      <c r="S141" s="17">
        <f t="shared" si="149"/>
        <v>0.0318142519287587</v>
      </c>
      <c r="T141" s="3">
        <v>0.01</v>
      </c>
      <c r="U141" s="18">
        <f t="shared" si="150"/>
        <v>0.000318142519287587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51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52"/>
        <v>0.005</v>
      </c>
      <c r="AT141" s="2">
        <f t="shared" si="160"/>
        <v>0.00580814251928759</v>
      </c>
      <c r="AU141" s="25">
        <f t="shared" si="161"/>
        <v>28.47</v>
      </c>
      <c r="AV141" s="1">
        <f t="shared" si="153"/>
        <v>0.26</v>
      </c>
      <c r="AW141" s="2">
        <f t="shared" si="154"/>
        <v>0.0166666666666667</v>
      </c>
      <c r="AX141" s="1">
        <f t="shared" si="162"/>
        <v>4.80088863545021</v>
      </c>
      <c r="AZ141" s="2">
        <f t="shared" si="155"/>
        <v>0</v>
      </c>
      <c r="BA141" s="1">
        <f t="shared" si="163"/>
        <v>0</v>
      </c>
    </row>
    <row r="142" spans="1:53">
      <c r="A142" s="6"/>
      <c r="B142" s="6"/>
      <c r="C142" s="9">
        <v>3</v>
      </c>
      <c r="D142" s="12">
        <v>5.83767774464516</v>
      </c>
      <c r="E142" s="13">
        <f t="shared" si="156"/>
        <v>-3.69111771932143</v>
      </c>
      <c r="F142" s="9" t="s">
        <v>109</v>
      </c>
      <c r="G142" s="6">
        <v>4</v>
      </c>
      <c r="H142" s="11">
        <f t="shared" si="143"/>
        <v>5.83767774464516</v>
      </c>
      <c r="I142" s="11">
        <f t="shared" si="144"/>
        <v>278.987677744645</v>
      </c>
      <c r="J142" s="11">
        <f t="shared" si="145"/>
        <v>0.0367399984832971</v>
      </c>
      <c r="K142" s="11">
        <f t="shared" si="157"/>
        <v>28.47</v>
      </c>
      <c r="L142" s="11">
        <f t="shared" si="158"/>
        <v>0.2847</v>
      </c>
      <c r="M142" s="6" t="s">
        <v>109</v>
      </c>
      <c r="N142" s="6"/>
      <c r="O142" s="11">
        <f t="shared" si="159"/>
        <v>1.12260623136757</v>
      </c>
      <c r="P142" s="11">
        <f t="shared" si="146"/>
        <v>0.0412445512377843</v>
      </c>
      <c r="Q142" s="16">
        <f t="shared" si="147"/>
        <v>0.0107235833218239</v>
      </c>
      <c r="R142" s="11">
        <f t="shared" si="148"/>
        <v>0.074022</v>
      </c>
      <c r="S142" s="17">
        <f t="shared" si="149"/>
        <v>0.144870218608304</v>
      </c>
      <c r="T142" s="3">
        <v>0.01</v>
      </c>
      <c r="U142" s="18">
        <f t="shared" si="150"/>
        <v>0.00144870218608304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51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52"/>
        <v>0.005</v>
      </c>
      <c r="AT142" s="2">
        <f t="shared" si="160"/>
        <v>0.00693870218608305</v>
      </c>
      <c r="AU142" s="25">
        <f t="shared" si="161"/>
        <v>28.47</v>
      </c>
      <c r="AV142" s="1">
        <f t="shared" si="153"/>
        <v>0.26</v>
      </c>
      <c r="AW142" s="2">
        <f t="shared" si="154"/>
        <v>0.0166666666666667</v>
      </c>
      <c r="AX142" s="1">
        <f t="shared" si="162"/>
        <v>5.73538551427034</v>
      </c>
      <c r="AZ142" s="2">
        <f t="shared" si="155"/>
        <v>0</v>
      </c>
      <c r="BA142" s="1">
        <f t="shared" si="163"/>
        <v>0</v>
      </c>
    </row>
    <row r="143" spans="1:53">
      <c r="A143" s="6"/>
      <c r="B143" s="6"/>
      <c r="C143" s="9">
        <v>4</v>
      </c>
      <c r="D143" s="12">
        <v>11.9913326247667</v>
      </c>
      <c r="E143" s="13">
        <f t="shared" si="156"/>
        <v>5.83767774464516</v>
      </c>
      <c r="F143" s="9" t="s">
        <v>109</v>
      </c>
      <c r="G143" s="6">
        <v>5</v>
      </c>
      <c r="H143" s="11">
        <f t="shared" si="143"/>
        <v>11.9913326247667</v>
      </c>
      <c r="I143" s="11">
        <f t="shared" si="144"/>
        <v>285.141332624767</v>
      </c>
      <c r="J143" s="11">
        <f t="shared" si="145"/>
        <v>0.0780269732986816</v>
      </c>
      <c r="K143" s="11">
        <f t="shared" si="157"/>
        <v>28.47</v>
      </c>
      <c r="L143" s="11">
        <f t="shared" si="158"/>
        <v>0.2847</v>
      </c>
      <c r="M143" s="6" t="s">
        <v>111</v>
      </c>
      <c r="N143" s="11">
        <f>(O142-P142)*$C$24/100</f>
        <v>1.02729359612329</v>
      </c>
      <c r="O143" s="11">
        <f t="shared" si="159"/>
        <v>0.338768084006489</v>
      </c>
      <c r="P143" s="11">
        <f t="shared" si="146"/>
        <v>0.0264330482452199</v>
      </c>
      <c r="Q143" s="16">
        <f t="shared" si="147"/>
        <v>0.00687259254375716</v>
      </c>
      <c r="R143" s="11">
        <f t="shared" si="148"/>
        <v>0.074022</v>
      </c>
      <c r="S143" s="17">
        <f t="shared" si="149"/>
        <v>0.0928452695652261</v>
      </c>
      <c r="T143" s="3">
        <v>0.01</v>
      </c>
      <c r="U143" s="18">
        <f t="shared" si="150"/>
        <v>0.000928452695652261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51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52"/>
        <v>0.0075</v>
      </c>
      <c r="AT143" s="2">
        <f t="shared" si="160"/>
        <v>0.0108784526956523</v>
      </c>
      <c r="AU143" s="25">
        <f t="shared" si="161"/>
        <v>28.47</v>
      </c>
      <c r="AV143" s="1">
        <f t="shared" si="153"/>
        <v>0.26</v>
      </c>
      <c r="AW143" s="2">
        <f t="shared" si="154"/>
        <v>0.0166666666666667</v>
      </c>
      <c r="AX143" s="1">
        <f t="shared" si="162"/>
        <v>8.99190055071955</v>
      </c>
      <c r="AZ143" s="2">
        <f t="shared" si="155"/>
        <v>0</v>
      </c>
      <c r="BA143" s="1">
        <f t="shared" si="163"/>
        <v>0</v>
      </c>
    </row>
    <row r="144" spans="1:53">
      <c r="A144" s="6"/>
      <c r="B144" s="6"/>
      <c r="C144" s="9">
        <v>5</v>
      </c>
      <c r="D144" s="12">
        <v>19.24527691</v>
      </c>
      <c r="E144" s="13">
        <f t="shared" si="156"/>
        <v>11.9913326247667</v>
      </c>
      <c r="F144" s="9" t="s">
        <v>111</v>
      </c>
      <c r="G144" s="6">
        <v>6</v>
      </c>
      <c r="H144" s="11">
        <f t="shared" si="143"/>
        <v>19.24527691</v>
      </c>
      <c r="I144" s="11">
        <f t="shared" si="144"/>
        <v>292.39527691</v>
      </c>
      <c r="J144" s="11">
        <f t="shared" si="145"/>
        <v>0.182035713304102</v>
      </c>
      <c r="K144" s="11">
        <f t="shared" si="157"/>
        <v>28.47</v>
      </c>
      <c r="L144" s="11">
        <f t="shared" si="158"/>
        <v>0.2847</v>
      </c>
      <c r="M144" s="6" t="s">
        <v>109</v>
      </c>
      <c r="N144" s="6"/>
      <c r="O144" s="11">
        <f t="shared" si="159"/>
        <v>0.597035035761269</v>
      </c>
      <c r="P144" s="11">
        <f t="shared" si="146"/>
        <v>0.108681698602342</v>
      </c>
      <c r="Q144" s="16">
        <f t="shared" si="147"/>
        <v>0.028257241636609</v>
      </c>
      <c r="R144" s="11">
        <f t="shared" si="148"/>
        <v>0.074022</v>
      </c>
      <c r="S144" s="17">
        <f t="shared" si="149"/>
        <v>0.381741126105874</v>
      </c>
      <c r="T144" s="3">
        <v>0.01</v>
      </c>
      <c r="U144" s="18">
        <f t="shared" si="150"/>
        <v>0.00381741126105874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51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52"/>
        <v>0.0075</v>
      </c>
      <c r="AT144" s="2">
        <f t="shared" si="160"/>
        <v>0.0137674112610587</v>
      </c>
      <c r="AU144" s="25">
        <f t="shared" si="161"/>
        <v>28.47</v>
      </c>
      <c r="AV144" s="1">
        <f t="shared" si="153"/>
        <v>0.26</v>
      </c>
      <c r="AW144" s="2">
        <f t="shared" si="154"/>
        <v>0.0166666666666667</v>
      </c>
      <c r="AX144" s="1">
        <f t="shared" si="162"/>
        <v>11.3798530327547</v>
      </c>
      <c r="AZ144" s="2">
        <f t="shared" si="155"/>
        <v>0</v>
      </c>
      <c r="BA144" s="1">
        <f t="shared" si="163"/>
        <v>0</v>
      </c>
    </row>
    <row r="145" spans="1:53">
      <c r="A145" s="6"/>
      <c r="B145" s="6"/>
      <c r="C145" s="9">
        <v>6</v>
      </c>
      <c r="D145" s="12">
        <v>23.626056115</v>
      </c>
      <c r="E145" s="13">
        <f t="shared" si="156"/>
        <v>19.24527691</v>
      </c>
      <c r="F145" s="9" t="s">
        <v>109</v>
      </c>
      <c r="G145" s="6">
        <v>7</v>
      </c>
      <c r="H145" s="11">
        <f t="shared" si="143"/>
        <v>23.626056115</v>
      </c>
      <c r="I145" s="11">
        <f t="shared" si="144"/>
        <v>296.776056115</v>
      </c>
      <c r="J145" s="11">
        <f t="shared" si="145"/>
        <v>0.297600844328619</v>
      </c>
      <c r="K145" s="11">
        <f t="shared" si="157"/>
        <v>28.47</v>
      </c>
      <c r="L145" s="11">
        <f t="shared" si="158"/>
        <v>0.2847</v>
      </c>
      <c r="M145" s="6" t="s">
        <v>109</v>
      </c>
      <c r="N145" s="6"/>
      <c r="O145" s="11">
        <f t="shared" si="159"/>
        <v>0.773053337158927</v>
      </c>
      <c r="P145" s="11">
        <f t="shared" si="146"/>
        <v>0.230061325849553</v>
      </c>
      <c r="Q145" s="16">
        <f t="shared" si="147"/>
        <v>0.0598159447208838</v>
      </c>
      <c r="R145" s="11">
        <f t="shared" si="148"/>
        <v>0.074022</v>
      </c>
      <c r="S145" s="17">
        <f t="shared" si="149"/>
        <v>0.808083336317363</v>
      </c>
      <c r="T145" s="3">
        <v>0.01</v>
      </c>
      <c r="U145" s="18">
        <f t="shared" si="150"/>
        <v>0.00808083336317363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51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52"/>
        <v>0.0075</v>
      </c>
      <c r="AT145" s="2">
        <f t="shared" si="160"/>
        <v>0.0180308333631736</v>
      </c>
      <c r="AU145" s="25">
        <f t="shared" si="161"/>
        <v>28.47</v>
      </c>
      <c r="AV145" s="1">
        <f t="shared" si="153"/>
        <v>0.26</v>
      </c>
      <c r="AW145" s="2">
        <f t="shared" si="154"/>
        <v>0.0166666666666667</v>
      </c>
      <c r="AX145" s="1">
        <f t="shared" si="162"/>
        <v>14.9039082104987</v>
      </c>
      <c r="AZ145" s="2">
        <f t="shared" si="155"/>
        <v>0</v>
      </c>
      <c r="BA145" s="1">
        <f t="shared" si="163"/>
        <v>0</v>
      </c>
    </row>
    <row r="146" spans="1:53">
      <c r="A146" s="6"/>
      <c r="B146" s="6"/>
      <c r="C146" s="9">
        <v>7</v>
      </c>
      <c r="D146" s="12">
        <v>24.7650414670968</v>
      </c>
      <c r="E146" s="13">
        <f t="shared" si="156"/>
        <v>23.626056115</v>
      </c>
      <c r="F146" s="9" t="s">
        <v>109</v>
      </c>
      <c r="G146" s="6">
        <v>8</v>
      </c>
      <c r="H146" s="11">
        <f t="shared" si="143"/>
        <v>24.7650414670968</v>
      </c>
      <c r="I146" s="11">
        <f t="shared" si="144"/>
        <v>297.915041467097</v>
      </c>
      <c r="J146" s="11">
        <f t="shared" si="145"/>
        <v>0.33737206516033</v>
      </c>
      <c r="K146" s="11">
        <f t="shared" si="157"/>
        <v>28.47</v>
      </c>
      <c r="L146" s="11">
        <f t="shared" si="158"/>
        <v>0.2847</v>
      </c>
      <c r="M146" s="6" t="s">
        <v>109</v>
      </c>
      <c r="N146" s="6"/>
      <c r="O146" s="11">
        <f t="shared" si="159"/>
        <v>0.827692011309374</v>
      </c>
      <c r="P146" s="11">
        <f t="shared" si="146"/>
        <v>0.279240163172151</v>
      </c>
      <c r="Q146" s="16">
        <f t="shared" si="147"/>
        <v>0.0726024424247592</v>
      </c>
      <c r="R146" s="11">
        <f t="shared" si="148"/>
        <v>0.074022</v>
      </c>
      <c r="S146" s="17">
        <f t="shared" si="149"/>
        <v>0.980822490945383</v>
      </c>
      <c r="T146" s="3">
        <v>0.01</v>
      </c>
      <c r="U146" s="18">
        <f t="shared" si="150"/>
        <v>0.00980822490945383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51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52"/>
        <v>0.0075</v>
      </c>
      <c r="AT146" s="2">
        <f t="shared" si="160"/>
        <v>0.0197582249094538</v>
      </c>
      <c r="AU146" s="25">
        <f t="shared" si="161"/>
        <v>28.47</v>
      </c>
      <c r="AV146" s="1">
        <f t="shared" si="153"/>
        <v>0.26</v>
      </c>
      <c r="AW146" s="2">
        <f t="shared" si="154"/>
        <v>0.0166666666666667</v>
      </c>
      <c r="AX146" s="1">
        <f t="shared" si="162"/>
        <v>16.3317337874314</v>
      </c>
      <c r="AZ146" s="2">
        <f t="shared" si="155"/>
        <v>0</v>
      </c>
      <c r="BA146" s="1">
        <f t="shared" si="163"/>
        <v>0</v>
      </c>
    </row>
    <row r="147" spans="1:53">
      <c r="A147" s="6"/>
      <c r="B147" s="6"/>
      <c r="C147" s="9">
        <v>8</v>
      </c>
      <c r="D147" s="12">
        <v>22.7031089896774</v>
      </c>
      <c r="E147" s="13">
        <f t="shared" si="156"/>
        <v>24.7650414670968</v>
      </c>
      <c r="F147" s="9" t="s">
        <v>109</v>
      </c>
      <c r="G147" s="6">
        <v>9</v>
      </c>
      <c r="H147" s="11">
        <f t="shared" si="143"/>
        <v>22.7031089896774</v>
      </c>
      <c r="I147" s="11">
        <f t="shared" si="144"/>
        <v>295.853108989677</v>
      </c>
      <c r="J147" s="11">
        <f t="shared" si="145"/>
        <v>0.268648329972432</v>
      </c>
      <c r="K147" s="11">
        <f t="shared" si="157"/>
        <v>28.47</v>
      </c>
      <c r="L147" s="11">
        <f t="shared" si="158"/>
        <v>0.2847</v>
      </c>
      <c r="M147" s="6" t="s">
        <v>109</v>
      </c>
      <c r="N147" s="6"/>
      <c r="O147" s="11">
        <f t="shared" si="159"/>
        <v>0.833151848137223</v>
      </c>
      <c r="P147" s="11">
        <f t="shared" si="146"/>
        <v>0.22382485261551</v>
      </c>
      <c r="Q147" s="16">
        <f t="shared" si="147"/>
        <v>0.0581944616800327</v>
      </c>
      <c r="R147" s="11">
        <f t="shared" si="148"/>
        <v>0.074022</v>
      </c>
      <c r="S147" s="17">
        <f t="shared" si="149"/>
        <v>0.786177915755217</v>
      </c>
      <c r="T147" s="3">
        <v>0.01</v>
      </c>
      <c r="U147" s="18">
        <f t="shared" si="150"/>
        <v>0.00786177915755217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51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52"/>
        <v>0.0075</v>
      </c>
      <c r="AT147" s="2">
        <f t="shared" si="160"/>
        <v>0.0178117791575522</v>
      </c>
      <c r="AU147" s="25">
        <f t="shared" si="161"/>
        <v>28.47</v>
      </c>
      <c r="AV147" s="1">
        <f t="shared" si="153"/>
        <v>0.26</v>
      </c>
      <c r="AW147" s="2">
        <f t="shared" si="154"/>
        <v>0.0166666666666667</v>
      </c>
      <c r="AX147" s="1">
        <f t="shared" si="162"/>
        <v>14.7228426042703</v>
      </c>
      <c r="AZ147" s="2">
        <f t="shared" si="155"/>
        <v>0</v>
      </c>
      <c r="BA147" s="1">
        <f t="shared" si="163"/>
        <v>0</v>
      </c>
    </row>
    <row r="148" spans="1:53">
      <c r="A148" s="6"/>
      <c r="B148" s="6"/>
      <c r="C148" s="9">
        <v>9</v>
      </c>
      <c r="D148" s="12">
        <v>20.2802381463333</v>
      </c>
      <c r="E148" s="13">
        <f t="shared" si="156"/>
        <v>22.7031089896774</v>
      </c>
      <c r="F148" s="9" t="s">
        <v>109</v>
      </c>
      <c r="G148" s="6">
        <v>10</v>
      </c>
      <c r="H148" s="11">
        <f t="shared" si="143"/>
        <v>20.2802381463333</v>
      </c>
      <c r="I148" s="11">
        <f t="shared" si="144"/>
        <v>293.430238146333</v>
      </c>
      <c r="J148" s="11">
        <f t="shared" si="145"/>
        <v>0.204722629082317</v>
      </c>
      <c r="K148" s="11">
        <f t="shared" si="157"/>
        <v>28.47</v>
      </c>
      <c r="L148" s="11">
        <f t="shared" si="158"/>
        <v>0.2847</v>
      </c>
      <c r="M148" s="6" t="s">
        <v>109</v>
      </c>
      <c r="N148" s="6"/>
      <c r="O148" s="11">
        <f t="shared" si="159"/>
        <v>0.894026995521713</v>
      </c>
      <c r="P148" s="11">
        <f t="shared" si="146"/>
        <v>0.18302755699377</v>
      </c>
      <c r="Q148" s="16">
        <f t="shared" si="147"/>
        <v>0.0475871648183802</v>
      </c>
      <c r="R148" s="11">
        <f t="shared" si="148"/>
        <v>0.074022</v>
      </c>
      <c r="S148" s="17">
        <f t="shared" si="149"/>
        <v>0.642878668752266</v>
      </c>
      <c r="T148" s="3">
        <v>0.01</v>
      </c>
      <c r="U148" s="18">
        <f t="shared" si="150"/>
        <v>0.00642878668752266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51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52"/>
        <v>0.005</v>
      </c>
      <c r="AT148" s="2">
        <f t="shared" si="160"/>
        <v>0.0119187866875227</v>
      </c>
      <c r="AU148" s="25">
        <f t="shared" si="161"/>
        <v>28.47</v>
      </c>
      <c r="AV148" s="1">
        <f t="shared" si="153"/>
        <v>0.26</v>
      </c>
      <c r="AW148" s="2">
        <f t="shared" si="154"/>
        <v>0.0166666666666667</v>
      </c>
      <c r="AX148" s="1">
        <f t="shared" si="162"/>
        <v>9.85181878138579</v>
      </c>
      <c r="AZ148" s="2">
        <f t="shared" si="155"/>
        <v>0</v>
      </c>
      <c r="BA148" s="1">
        <f t="shared" si="163"/>
        <v>0</v>
      </c>
    </row>
    <row r="149" spans="1:53">
      <c r="A149" s="6"/>
      <c r="B149" s="6"/>
      <c r="C149" s="9">
        <v>10</v>
      </c>
      <c r="D149" s="12">
        <v>10.6892414250968</v>
      </c>
      <c r="E149" s="13">
        <f t="shared" si="156"/>
        <v>20.2802381463333</v>
      </c>
      <c r="F149" s="9" t="s">
        <v>109</v>
      </c>
      <c r="G149" s="6">
        <v>11</v>
      </c>
      <c r="H149" s="11">
        <f t="shared" si="143"/>
        <v>10.6892414250968</v>
      </c>
      <c r="I149" s="11">
        <f t="shared" si="144"/>
        <v>283.839241425097</v>
      </c>
      <c r="J149" s="11">
        <f t="shared" si="145"/>
        <v>0.0667134569633703</v>
      </c>
      <c r="K149" s="11">
        <f t="shared" si="157"/>
        <v>28.47</v>
      </c>
      <c r="L149" s="11">
        <f t="shared" si="158"/>
        <v>0.2847</v>
      </c>
      <c r="M149" s="6" t="s">
        <v>111</v>
      </c>
      <c r="N149" s="11">
        <f>(O148-P148)*$C$24/100</f>
        <v>0.675449466601545</v>
      </c>
      <c r="O149" s="11">
        <f t="shared" si="159"/>
        <v>0.320249971926397</v>
      </c>
      <c r="P149" s="11">
        <f t="shared" si="146"/>
        <v>0.0213649827196322</v>
      </c>
      <c r="Q149" s="16">
        <f t="shared" si="147"/>
        <v>0.00555489550710438</v>
      </c>
      <c r="R149" s="11">
        <f t="shared" si="148"/>
        <v>0.074022</v>
      </c>
      <c r="S149" s="17">
        <f t="shared" si="149"/>
        <v>0.075043845169063</v>
      </c>
      <c r="T149" s="3">
        <v>0.01</v>
      </c>
      <c r="U149" s="18">
        <f t="shared" si="150"/>
        <v>0.00075043845169063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51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52"/>
        <v>0.005</v>
      </c>
      <c r="AT149" s="2">
        <f t="shared" si="160"/>
        <v>0.00624043845169063</v>
      </c>
      <c r="AU149" s="25">
        <f t="shared" si="161"/>
        <v>28.47</v>
      </c>
      <c r="AV149" s="1">
        <f t="shared" si="153"/>
        <v>0.26</v>
      </c>
      <c r="AW149" s="2">
        <f t="shared" si="154"/>
        <v>0.0166666666666667</v>
      </c>
      <c r="AX149" s="1">
        <f t="shared" si="162"/>
        <v>5.15821537495999</v>
      </c>
      <c r="AZ149" s="2">
        <f t="shared" si="155"/>
        <v>0</v>
      </c>
      <c r="BA149" s="1">
        <f t="shared" si="163"/>
        <v>0</v>
      </c>
    </row>
    <row r="150" spans="1:54">
      <c r="A150" s="6"/>
      <c r="B150" s="6"/>
      <c r="C150" s="9">
        <v>11</v>
      </c>
      <c r="D150" s="12">
        <v>2.22422809096667</v>
      </c>
      <c r="E150" s="13">
        <f t="shared" si="156"/>
        <v>10.6892414250968</v>
      </c>
      <c r="F150" s="9" t="s">
        <v>111</v>
      </c>
      <c r="G150" s="6">
        <v>12</v>
      </c>
      <c r="H150" s="11">
        <f t="shared" si="143"/>
        <v>2.22422809096667</v>
      </c>
      <c r="I150" s="11">
        <f t="shared" si="144"/>
        <v>275.374228090967</v>
      </c>
      <c r="J150" s="11">
        <f t="shared" si="145"/>
        <v>0.0232406760877958</v>
      </c>
      <c r="K150" s="11">
        <f t="shared" si="157"/>
        <v>28.47</v>
      </c>
      <c r="L150" s="11">
        <f t="shared" si="158"/>
        <v>0.2847</v>
      </c>
      <c r="M150" s="6" t="s">
        <v>109</v>
      </c>
      <c r="N150" s="6"/>
      <c r="O150" s="11">
        <f t="shared" si="159"/>
        <v>0.583584989206765</v>
      </c>
      <c r="P150" s="11">
        <f t="shared" si="146"/>
        <v>0.0135629097038542</v>
      </c>
      <c r="Q150" s="16">
        <f t="shared" si="147"/>
        <v>0.00352635652300209</v>
      </c>
      <c r="R150" s="11">
        <f t="shared" si="148"/>
        <v>0.074022</v>
      </c>
      <c r="S150" s="17">
        <f t="shared" si="149"/>
        <v>0.0476393034908823</v>
      </c>
      <c r="T150" s="3">
        <v>0.01</v>
      </c>
      <c r="U150" s="18">
        <f t="shared" si="150"/>
        <v>0.000476393034908824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51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52"/>
        <v>0.005</v>
      </c>
      <c r="AT150" s="2">
        <f t="shared" si="160"/>
        <v>0.00596639303490882</v>
      </c>
      <c r="AU150" s="25">
        <f t="shared" si="161"/>
        <v>28.47</v>
      </c>
      <c r="AV150" s="1">
        <f t="shared" si="153"/>
        <v>0.26</v>
      </c>
      <c r="AW150" s="2">
        <f t="shared" si="154"/>
        <v>0.0166666666666667</v>
      </c>
      <c r="AX150" s="1">
        <f t="shared" si="162"/>
        <v>4.9316951884019</v>
      </c>
      <c r="AY150" s="1">
        <f>SUM(AX139:AX150)</f>
        <v>106.091268257321</v>
      </c>
      <c r="AZ150" s="2">
        <f t="shared" si="155"/>
        <v>0</v>
      </c>
      <c r="BA150" s="1">
        <f t="shared" si="163"/>
        <v>0</v>
      </c>
      <c r="BB150" s="1">
        <f>SUM(BA139:BA150)</f>
        <v>0</v>
      </c>
    </row>
    <row r="151" spans="1:19">
      <c r="A151" s="6"/>
      <c r="B151" s="6"/>
      <c r="C151" s="9">
        <v>12</v>
      </c>
      <c r="D151" s="12">
        <v>-5.18222131987097</v>
      </c>
      <c r="E151" s="13">
        <f t="shared" si="156"/>
        <v>2.22422809096667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136" workbookViewId="0">
      <pane xSplit="4" topLeftCell="AS1" activePane="topRight" state="frozen"/>
      <selection/>
      <selection pane="topRight" activeCell="I3" sqref="I3:I1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5" t="s">
        <v>40</v>
      </c>
      <c r="D2" s="3">
        <v>28.3</v>
      </c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>
        <v>19.1</v>
      </c>
      <c r="D3" s="3">
        <v>13.1</v>
      </c>
      <c r="E3" s="3">
        <v>30</v>
      </c>
      <c r="F3" s="3">
        <v>1192.09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>
        <v>15.1</v>
      </c>
      <c r="E4" s="3">
        <v>11.3</v>
      </c>
      <c r="F4" s="3">
        <v>1166.832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>
        <v>0.1</v>
      </c>
      <c r="E5" s="3">
        <v>0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>
        <v>64.9</v>
      </c>
      <c r="D6" s="3">
        <v>45.4</v>
      </c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>
        <v>5.5</v>
      </c>
      <c r="E7" s="3">
        <v>8.75</v>
      </c>
      <c r="F7" s="3">
        <v>93.9145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>
        <v>29.9</v>
      </c>
      <c r="E8" s="3">
        <v>66.12</v>
      </c>
      <c r="F8" s="3">
        <v>91.104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>
        <v>381.7</v>
      </c>
      <c r="D9" s="3">
        <v>201</v>
      </c>
      <c r="E9" s="3">
        <v>390.82</v>
      </c>
      <c r="F9" s="3">
        <v>134.758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>
        <v>0</v>
      </c>
      <c r="D10" s="3">
        <v>0.1</v>
      </c>
      <c r="E10" s="3">
        <v>0.1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>
        <v>0.1</v>
      </c>
      <c r="D11" s="3">
        <v>0.3</v>
      </c>
      <c r="E11" s="3">
        <v>0.4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12232338.8112158</v>
      </c>
      <c r="J16" s="7" t="s">
        <v>35</v>
      </c>
      <c r="K16" s="7">
        <f>I16/(10000*1000)</f>
        <v>1.22323388112158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7348138.994344</v>
      </c>
      <c r="J17" s="7" t="s">
        <v>35</v>
      </c>
      <c r="K17" s="7">
        <f>I17/(10000*1000)</f>
        <v>0.7348138994344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v>1192.09</v>
      </c>
      <c r="C29" s="9" t="s">
        <v>108</v>
      </c>
      <c r="D29" s="10">
        <v>-2.7</v>
      </c>
      <c r="E29" s="9"/>
      <c r="F29" s="9"/>
      <c r="G29" s="6">
        <v>1</v>
      </c>
      <c r="H29" s="11">
        <f t="shared" ref="H29:H40" si="0">E30</f>
        <v>-2.7</v>
      </c>
      <c r="I29" s="11">
        <f t="shared" ref="I29:I40" si="1">H29+273.15</f>
        <v>270.45</v>
      </c>
      <c r="J29" s="11">
        <f t="shared" ref="J29:J40" si="2">EXP(($C$18*(I29-$C$16))/($C$19*I29*$C$16))</f>
        <v>0.0122082857580567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0.0121278128077681</v>
      </c>
      <c r="Q29" s="16">
        <f t="shared" ref="Q29:Q40" si="6">P29*$B$31</f>
        <v>0.00157661566500986</v>
      </c>
      <c r="R29" s="11">
        <f t="shared" ref="R29:R40" si="7">L29*$B$31</f>
        <v>0.129143083333333</v>
      </c>
      <c r="S29" s="17">
        <f t="shared" ref="S29:S40" si="8">Q29/R29</f>
        <v>0.0122082857580567</v>
      </c>
      <c r="T29" s="3">
        <v>0.01</v>
      </c>
      <c r="U29" s="18">
        <f t="shared" ref="U29:U40" si="9">S29*T29</f>
        <v>0.000122082857580567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0.0220220828575806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0.941666666666667</v>
      </c>
      <c r="AU29" s="1">
        <f t="shared" ref="AU29:AU40" si="17">AT29*10000*AS29*0.67*AR29*AQ29</f>
        <v>1794.32679914774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-2.20083373193548</v>
      </c>
      <c r="E30" s="13">
        <f t="shared" ref="E30:E41" si="18">D29</f>
        <v>-2.7</v>
      </c>
      <c r="F30" s="9" t="s">
        <v>109</v>
      </c>
      <c r="G30" s="6">
        <v>2</v>
      </c>
      <c r="H30" s="11">
        <f t="shared" si="0"/>
        <v>-2.20083373193548</v>
      </c>
      <c r="I30" s="11">
        <f t="shared" si="1"/>
        <v>270.949166268065</v>
      </c>
      <c r="J30" s="11">
        <f t="shared" si="2"/>
        <v>0.013045473894553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1.9746888538589</v>
      </c>
      <c r="P30" s="11">
        <f t="shared" si="5"/>
        <v>0.0257607518928811</v>
      </c>
      <c r="Q30" s="16">
        <f t="shared" si="6"/>
        <v>0.00334889774607454</v>
      </c>
      <c r="R30" s="11">
        <f t="shared" si="7"/>
        <v>0.129143083333333</v>
      </c>
      <c r="S30" s="17">
        <f t="shared" si="8"/>
        <v>0.0259316849159521</v>
      </c>
      <c r="T30" s="3">
        <v>0.01</v>
      </c>
      <c r="U30" s="18">
        <f t="shared" si="9"/>
        <v>0.000259316849159521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0.0221593168491595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0.941666666666667</v>
      </c>
      <c r="AU30" s="1">
        <f t="shared" si="17"/>
        <v>1805.50842217753</v>
      </c>
    </row>
    <row r="31" s="1" customFormat="1" spans="1:47">
      <c r="A31" s="6" t="s">
        <v>72</v>
      </c>
      <c r="B31" s="6">
        <v>0.13</v>
      </c>
      <c r="C31" s="9">
        <v>2</v>
      </c>
      <c r="D31" s="12">
        <v>-0.696692473214286</v>
      </c>
      <c r="E31" s="13">
        <f t="shared" si="18"/>
        <v>-2.20083373193548</v>
      </c>
      <c r="F31" s="9" t="s">
        <v>109</v>
      </c>
      <c r="G31" s="6">
        <v>3</v>
      </c>
      <c r="H31" s="11">
        <f t="shared" si="0"/>
        <v>-0.696692473214286</v>
      </c>
      <c r="I31" s="11">
        <f t="shared" si="1"/>
        <v>272.453307526786</v>
      </c>
      <c r="J31" s="11">
        <f t="shared" si="2"/>
        <v>0.0159081792655327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2.94233643529935</v>
      </c>
      <c r="P31" s="11">
        <f t="shared" si="5"/>
        <v>0.0468072154722505</v>
      </c>
      <c r="Q31" s="16">
        <f t="shared" si="6"/>
        <v>0.00608493801139256</v>
      </c>
      <c r="R31" s="11">
        <f t="shared" si="7"/>
        <v>0.129143083333333</v>
      </c>
      <c r="S31" s="17">
        <f t="shared" si="8"/>
        <v>0.0471178003059339</v>
      </c>
      <c r="T31" s="3">
        <v>0.01</v>
      </c>
      <c r="U31" s="18">
        <f t="shared" si="9"/>
        <v>0.000471178003059339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0.0223711780030593</v>
      </c>
      <c r="AR31" s="25">
        <f t="shared" si="15"/>
        <v>99.3408333333333</v>
      </c>
      <c r="AS31" s="1">
        <f t="shared" si="16"/>
        <v>0.13</v>
      </c>
      <c r="AT31" s="2">
        <f t="shared" si="20"/>
        <v>0.941666666666667</v>
      </c>
      <c r="AU31" s="1">
        <f t="shared" si="17"/>
        <v>1822.77055621813</v>
      </c>
    </row>
    <row r="32" s="1" customFormat="1" spans="1:47">
      <c r="A32" s="6"/>
      <c r="B32" s="6"/>
      <c r="C32" s="9">
        <v>3</v>
      </c>
      <c r="D32" s="12">
        <v>9.3621029233871</v>
      </c>
      <c r="E32" s="13">
        <f t="shared" si="18"/>
        <v>-0.696692473214286</v>
      </c>
      <c r="F32" s="9" t="s">
        <v>109</v>
      </c>
      <c r="G32" s="6">
        <v>4</v>
      </c>
      <c r="H32" s="11">
        <f t="shared" si="0"/>
        <v>9.3621029233871</v>
      </c>
      <c r="I32" s="11">
        <f t="shared" si="1"/>
        <v>282.512102923387</v>
      </c>
      <c r="J32" s="11">
        <f t="shared" si="2"/>
        <v>0.0567842828710689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3.88893755316043</v>
      </c>
      <c r="P32" s="11">
        <f t="shared" si="5"/>
        <v>0.220830530086585</v>
      </c>
      <c r="Q32" s="16">
        <f t="shared" si="6"/>
        <v>0.028707968911256</v>
      </c>
      <c r="R32" s="11">
        <f t="shared" si="7"/>
        <v>0.129143083333333</v>
      </c>
      <c r="S32" s="17">
        <f t="shared" si="8"/>
        <v>0.222295830099994</v>
      </c>
      <c r="T32" s="3">
        <v>0.01</v>
      </c>
      <c r="U32" s="18">
        <f t="shared" si="9"/>
        <v>0.00222295830099994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0.0241229583009999</v>
      </c>
      <c r="AR32" s="25">
        <f t="shared" si="15"/>
        <v>99.3408333333333</v>
      </c>
      <c r="AS32" s="1">
        <f t="shared" si="16"/>
        <v>0.13</v>
      </c>
      <c r="AT32" s="2">
        <f t="shared" si="20"/>
        <v>0.941666666666667</v>
      </c>
      <c r="AU32" s="1">
        <f t="shared" si="17"/>
        <v>1965.50302867052</v>
      </c>
    </row>
    <row r="33" s="1" customFormat="1" spans="1:47">
      <c r="A33" s="6"/>
      <c r="B33" s="6"/>
      <c r="C33" s="9">
        <v>4</v>
      </c>
      <c r="D33" s="12">
        <v>14.7060463769667</v>
      </c>
      <c r="E33" s="13">
        <f t="shared" si="18"/>
        <v>9.3621029233871</v>
      </c>
      <c r="F33" s="9" t="s">
        <v>109</v>
      </c>
      <c r="G33" s="6">
        <v>5</v>
      </c>
      <c r="H33" s="11">
        <f t="shared" si="0"/>
        <v>14.7060463769667</v>
      </c>
      <c r="I33" s="11">
        <f t="shared" si="1"/>
        <v>287.856046376967</v>
      </c>
      <c r="J33" s="11">
        <f t="shared" si="2"/>
        <v>0.107672096937284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3.48470167192015</v>
      </c>
      <c r="O33" s="11">
        <f t="shared" si="19"/>
        <v>1.17681368448702</v>
      </c>
      <c r="P33" s="11">
        <f t="shared" si="5"/>
        <v>0.126709997113209</v>
      </c>
      <c r="Q33" s="16">
        <f t="shared" si="6"/>
        <v>0.0164722996247172</v>
      </c>
      <c r="R33" s="11">
        <f t="shared" si="7"/>
        <v>0.129143083333333</v>
      </c>
      <c r="S33" s="17">
        <f t="shared" si="8"/>
        <v>0.127550769267296</v>
      </c>
      <c r="T33" s="3">
        <v>0.01</v>
      </c>
      <c r="U33" s="18">
        <f t="shared" si="9"/>
        <v>0.00127550769267296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0.030725507692673</v>
      </c>
      <c r="AR33" s="25">
        <f t="shared" si="15"/>
        <v>99.3408333333333</v>
      </c>
      <c r="AS33" s="1">
        <f t="shared" si="16"/>
        <v>0.13</v>
      </c>
      <c r="AT33" s="2">
        <f t="shared" si="20"/>
        <v>0.941666666666667</v>
      </c>
      <c r="AU33" s="1">
        <f t="shared" si="17"/>
        <v>2503.46900549443</v>
      </c>
    </row>
    <row r="34" s="1" customFormat="1" spans="1:47">
      <c r="A34" s="6"/>
      <c r="B34" s="6"/>
      <c r="C34" s="9">
        <v>5</v>
      </c>
      <c r="D34" s="12">
        <v>23.0640691712903</v>
      </c>
      <c r="E34" s="13">
        <f t="shared" si="18"/>
        <v>14.7060463769667</v>
      </c>
      <c r="F34" s="9" t="s">
        <v>111</v>
      </c>
      <c r="G34" s="6">
        <v>6</v>
      </c>
      <c r="H34" s="11">
        <f t="shared" si="0"/>
        <v>23.0640691712903</v>
      </c>
      <c r="I34" s="11">
        <f t="shared" si="1"/>
        <v>296.21406917129</v>
      </c>
      <c r="J34" s="11">
        <f t="shared" si="2"/>
        <v>0.279641300784223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2.04351202070715</v>
      </c>
      <c r="P34" s="11">
        <f t="shared" si="5"/>
        <v>0.571450359638743</v>
      </c>
      <c r="Q34" s="16">
        <f t="shared" si="6"/>
        <v>0.0742885467530366</v>
      </c>
      <c r="R34" s="11">
        <f t="shared" si="7"/>
        <v>0.129143083333333</v>
      </c>
      <c r="S34" s="17">
        <f t="shared" si="8"/>
        <v>0.575242164238014</v>
      </c>
      <c r="T34" s="3">
        <v>0.01</v>
      </c>
      <c r="U34" s="18">
        <f t="shared" si="9"/>
        <v>0.00575242164238014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0.0352024216423801</v>
      </c>
      <c r="AR34" s="25">
        <f t="shared" si="15"/>
        <v>99.3408333333333</v>
      </c>
      <c r="AS34" s="1">
        <f t="shared" si="16"/>
        <v>0.13</v>
      </c>
      <c r="AT34" s="2">
        <f t="shared" si="20"/>
        <v>0.941666666666667</v>
      </c>
      <c r="AU34" s="1">
        <f t="shared" si="17"/>
        <v>2868.24134466819</v>
      </c>
    </row>
    <row r="35" s="1" customFormat="1" spans="1:47">
      <c r="A35" s="6"/>
      <c r="B35" s="6"/>
      <c r="C35" s="9">
        <v>6</v>
      </c>
      <c r="D35" s="12">
        <v>26.1539636393333</v>
      </c>
      <c r="E35" s="13">
        <f t="shared" si="18"/>
        <v>23.0640691712903</v>
      </c>
      <c r="F35" s="9" t="s">
        <v>109</v>
      </c>
      <c r="G35" s="6">
        <v>7</v>
      </c>
      <c r="H35" s="11">
        <f t="shared" si="0"/>
        <v>26.1539636393333</v>
      </c>
      <c r="I35" s="11">
        <f t="shared" si="1"/>
        <v>299.303963639333</v>
      </c>
      <c r="J35" s="11">
        <f t="shared" si="2"/>
        <v>0.392624059335931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2.46546999440174</v>
      </c>
      <c r="P35" s="11">
        <f t="shared" si="5"/>
        <v>0.968002837372947</v>
      </c>
      <c r="Q35" s="16">
        <f t="shared" si="6"/>
        <v>0.125840368858483</v>
      </c>
      <c r="R35" s="11">
        <f t="shared" si="7"/>
        <v>0.129143083333333</v>
      </c>
      <c r="S35" s="17">
        <f t="shared" si="8"/>
        <v>0.974425928283552</v>
      </c>
      <c r="T35" s="3">
        <v>0.01</v>
      </c>
      <c r="U35" s="18">
        <f t="shared" si="9"/>
        <v>0.00974425928283552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0.0391942592828355</v>
      </c>
      <c r="AR35" s="25">
        <f t="shared" si="15"/>
        <v>99.3408333333333</v>
      </c>
      <c r="AS35" s="1">
        <f t="shared" si="16"/>
        <v>0.13</v>
      </c>
      <c r="AT35" s="2">
        <f t="shared" si="20"/>
        <v>0.941666666666667</v>
      </c>
      <c r="AU35" s="1">
        <f t="shared" si="17"/>
        <v>3193.4903823018</v>
      </c>
    </row>
    <row r="36" s="1" customFormat="1" spans="1:47">
      <c r="A36" s="6"/>
      <c r="B36" s="6"/>
      <c r="C36" s="9">
        <v>7</v>
      </c>
      <c r="D36" s="12">
        <v>28.1233496696774</v>
      </c>
      <c r="E36" s="13">
        <f t="shared" si="18"/>
        <v>26.1539636393333</v>
      </c>
      <c r="F36" s="9" t="s">
        <v>109</v>
      </c>
      <c r="G36" s="6">
        <v>8</v>
      </c>
      <c r="H36" s="11">
        <f t="shared" si="0"/>
        <v>28.1233496696774</v>
      </c>
      <c r="I36" s="11">
        <f t="shared" si="1"/>
        <v>301.273349669677</v>
      </c>
      <c r="J36" s="11">
        <f t="shared" si="2"/>
        <v>0.485658888432565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2.49087549036212</v>
      </c>
      <c r="P36" s="11">
        <f t="shared" si="5"/>
        <v>1.20971582187319</v>
      </c>
      <c r="Q36" s="16">
        <f t="shared" si="6"/>
        <v>0.157263056843515</v>
      </c>
      <c r="R36" s="11">
        <f t="shared" si="7"/>
        <v>0.129143083333333</v>
      </c>
      <c r="S36" s="17">
        <f t="shared" si="8"/>
        <v>1.21774277634057</v>
      </c>
      <c r="T36" s="3">
        <v>0.01</v>
      </c>
      <c r="U36" s="18">
        <f t="shared" si="9"/>
        <v>0.0121774277634057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0.0416274277634057</v>
      </c>
      <c r="AR36" s="25">
        <f t="shared" si="15"/>
        <v>99.3408333333333</v>
      </c>
      <c r="AS36" s="1">
        <f t="shared" si="16"/>
        <v>0.13</v>
      </c>
      <c r="AT36" s="2">
        <f t="shared" si="20"/>
        <v>0.941666666666667</v>
      </c>
      <c r="AU36" s="1">
        <f t="shared" si="17"/>
        <v>3391.74135791403</v>
      </c>
    </row>
    <row r="37" s="1" customFormat="1" spans="1:47">
      <c r="A37" s="6"/>
      <c r="B37" s="6"/>
      <c r="C37" s="9">
        <v>8</v>
      </c>
      <c r="D37" s="12">
        <v>25.7232966022581</v>
      </c>
      <c r="E37" s="13">
        <f t="shared" si="18"/>
        <v>28.1233496696774</v>
      </c>
      <c r="F37" s="9" t="s">
        <v>109</v>
      </c>
      <c r="G37" s="6">
        <v>9</v>
      </c>
      <c r="H37" s="11">
        <f t="shared" si="0"/>
        <v>25.7232966022581</v>
      </c>
      <c r="I37" s="11">
        <f t="shared" si="1"/>
        <v>298.873296602258</v>
      </c>
      <c r="J37" s="11">
        <f t="shared" si="2"/>
        <v>0.374643826037151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2.27456800182227</v>
      </c>
      <c r="P37" s="11">
        <f t="shared" si="5"/>
        <v>0.852152858784373</v>
      </c>
      <c r="Q37" s="16">
        <f t="shared" si="6"/>
        <v>0.110779871641968</v>
      </c>
      <c r="R37" s="11">
        <f t="shared" si="7"/>
        <v>0.129143083333333</v>
      </c>
      <c r="S37" s="17">
        <f t="shared" si="8"/>
        <v>0.857807238162597</v>
      </c>
      <c r="T37" s="3">
        <v>0.01</v>
      </c>
      <c r="U37" s="18">
        <f t="shared" si="9"/>
        <v>0.00857807238162597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0.038028072381626</v>
      </c>
      <c r="AR37" s="25">
        <f t="shared" si="15"/>
        <v>99.3408333333333</v>
      </c>
      <c r="AS37" s="1">
        <f t="shared" si="16"/>
        <v>0.13</v>
      </c>
      <c r="AT37" s="2">
        <f t="shared" si="20"/>
        <v>0.941666666666667</v>
      </c>
      <c r="AU37" s="1">
        <f t="shared" si="17"/>
        <v>3098.47119527994</v>
      </c>
    </row>
    <row r="38" s="1" customFormat="1" spans="1:47">
      <c r="A38" s="6"/>
      <c r="B38" s="6"/>
      <c r="C38" s="9">
        <v>9</v>
      </c>
      <c r="D38" s="12">
        <v>23.4779719623333</v>
      </c>
      <c r="E38" s="13">
        <f t="shared" si="18"/>
        <v>25.7232966022581</v>
      </c>
      <c r="F38" s="9" t="s">
        <v>109</v>
      </c>
      <c r="G38" s="6">
        <v>10</v>
      </c>
      <c r="H38" s="11">
        <f t="shared" si="0"/>
        <v>23.4779719623333</v>
      </c>
      <c r="I38" s="11">
        <f t="shared" si="1"/>
        <v>296.627971962333</v>
      </c>
      <c r="J38" s="11">
        <f t="shared" si="2"/>
        <v>0.292766186092375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2.41582347637123</v>
      </c>
      <c r="P38" s="11">
        <f t="shared" si="5"/>
        <v>0.707271425449627</v>
      </c>
      <c r="Q38" s="16">
        <f t="shared" si="6"/>
        <v>0.0919452853084516</v>
      </c>
      <c r="R38" s="11">
        <f t="shared" si="7"/>
        <v>0.129143083333333</v>
      </c>
      <c r="S38" s="17">
        <f t="shared" si="8"/>
        <v>0.711964457834186</v>
      </c>
      <c r="T38" s="3">
        <v>0.01</v>
      </c>
      <c r="U38" s="18">
        <f t="shared" si="9"/>
        <v>0.00711964457834186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0.0290196445783419</v>
      </c>
      <c r="AR38" s="25">
        <f t="shared" si="15"/>
        <v>99.3408333333333</v>
      </c>
      <c r="AS38" s="1">
        <f t="shared" si="16"/>
        <v>0.13</v>
      </c>
      <c r="AT38" s="2">
        <f t="shared" si="20"/>
        <v>0.941666666666667</v>
      </c>
      <c r="AU38" s="1">
        <f t="shared" si="17"/>
        <v>2364.47779737316</v>
      </c>
    </row>
    <row r="39" s="1" customFormat="1" spans="1:47">
      <c r="A39" s="6"/>
      <c r="B39" s="6"/>
      <c r="C39" s="9">
        <v>10</v>
      </c>
      <c r="D39" s="12">
        <v>14.2422281934194</v>
      </c>
      <c r="E39" s="13">
        <f t="shared" si="18"/>
        <v>23.4779719623333</v>
      </c>
      <c r="F39" s="9" t="s">
        <v>109</v>
      </c>
      <c r="G39" s="6">
        <v>11</v>
      </c>
      <c r="H39" s="11">
        <f t="shared" si="0"/>
        <v>14.2422281934194</v>
      </c>
      <c r="I39" s="11">
        <f t="shared" si="1"/>
        <v>287.392228193419</v>
      </c>
      <c r="J39" s="11">
        <f t="shared" si="2"/>
        <v>0.101951831447346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1.62312444837552</v>
      </c>
      <c r="O39" s="11">
        <f t="shared" si="19"/>
        <v>1.07883593587941</v>
      </c>
      <c r="P39" s="11">
        <f t="shared" si="5"/>
        <v>0.109989299494118</v>
      </c>
      <c r="Q39" s="16">
        <f t="shared" si="6"/>
        <v>0.0142986089342354</v>
      </c>
      <c r="R39" s="11">
        <f t="shared" si="7"/>
        <v>0.129143083333333</v>
      </c>
      <c r="S39" s="17">
        <f t="shared" si="8"/>
        <v>0.110719123046869</v>
      </c>
      <c r="T39" s="3">
        <v>0.01</v>
      </c>
      <c r="U39" s="18">
        <f t="shared" si="9"/>
        <v>0.00110719123046869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0.0230071912304687</v>
      </c>
      <c r="AR39" s="25">
        <f t="shared" si="15"/>
        <v>99.3408333333333</v>
      </c>
      <c r="AS39" s="1">
        <f t="shared" si="16"/>
        <v>0.13</v>
      </c>
      <c r="AT39" s="2">
        <f t="shared" si="20"/>
        <v>0.941666666666667</v>
      </c>
      <c r="AU39" s="1">
        <f t="shared" si="17"/>
        <v>1874.5919750155</v>
      </c>
    </row>
    <row r="40" s="1" customFormat="1" spans="1:48">
      <c r="A40" s="6"/>
      <c r="B40" s="6"/>
      <c r="C40" s="9">
        <v>11</v>
      </c>
      <c r="D40" s="12">
        <v>5.98939603916667</v>
      </c>
      <c r="E40" s="13">
        <f t="shared" si="18"/>
        <v>14.2422281934194</v>
      </c>
      <c r="F40" s="9" t="s">
        <v>111</v>
      </c>
      <c r="G40" s="6">
        <v>12</v>
      </c>
      <c r="H40" s="11">
        <f t="shared" si="0"/>
        <v>5.98939603916667</v>
      </c>
      <c r="I40" s="11">
        <f t="shared" si="1"/>
        <v>279.139396039167</v>
      </c>
      <c r="J40" s="11">
        <f t="shared" si="2"/>
        <v>0.0374435765644405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1.96225496971863</v>
      </c>
      <c r="P40" s="11">
        <f t="shared" si="5"/>
        <v>0.0734738441976132</v>
      </c>
      <c r="Q40" s="16">
        <f t="shared" si="6"/>
        <v>0.00955159974568972</v>
      </c>
      <c r="R40" s="11">
        <f t="shared" si="7"/>
        <v>0.129143083333333</v>
      </c>
      <c r="S40" s="17">
        <f t="shared" si="8"/>
        <v>0.073961372914072</v>
      </c>
      <c r="T40" s="3">
        <v>0.01</v>
      </c>
      <c r="U40" s="18">
        <f t="shared" si="9"/>
        <v>0.00073961372914072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0.0226396137291407</v>
      </c>
      <c r="AR40" s="25">
        <f t="shared" si="15"/>
        <v>99.3408333333333</v>
      </c>
      <c r="AS40" s="1">
        <f t="shared" si="16"/>
        <v>0.13</v>
      </c>
      <c r="AT40" s="2">
        <f t="shared" si="20"/>
        <v>0.941666666666667</v>
      </c>
      <c r="AU40" s="1">
        <f t="shared" si="17"/>
        <v>1844.64230287676</v>
      </c>
      <c r="AV40" s="1">
        <f>SUM(AU29:AU40)</f>
        <v>28527.2341671377</v>
      </c>
    </row>
    <row r="41" s="1" customFormat="1" spans="1:46">
      <c r="A41" s="6"/>
      <c r="B41" s="6"/>
      <c r="C41" s="9">
        <v>12</v>
      </c>
      <c r="D41" s="12">
        <v>-1.58022407951613</v>
      </c>
      <c r="E41" s="13">
        <f t="shared" si="18"/>
        <v>5.98939603916667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v>1166.832</v>
      </c>
      <c r="C44" s="9" t="s">
        <v>108</v>
      </c>
      <c r="D44" s="10">
        <v>-2.7</v>
      </c>
      <c r="E44" s="9"/>
      <c r="F44" s="9"/>
      <c r="G44" s="6">
        <v>1</v>
      </c>
      <c r="H44" s="11">
        <f t="shared" ref="H44:H55" si="21">E45</f>
        <v>-2.7</v>
      </c>
      <c r="I44" s="11">
        <f t="shared" ref="I44:I55" si="22">H44+273.15</f>
        <v>270.45</v>
      </c>
      <c r="J44" s="11">
        <f t="shared" ref="J44:J55" si="23">EXP(($C$18*(I44-$C$16))/($C$19*I44*$C$16))</f>
        <v>0.0122082857580567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0.011870848739704</v>
      </c>
      <c r="Q44" s="16">
        <f t="shared" ref="Q44:Q55" si="27">P44*$B$46</f>
        <v>0.00154321033616152</v>
      </c>
      <c r="R44" s="11">
        <f t="shared" ref="R44:R55" si="28">L44*$B$46</f>
        <v>0.1264068</v>
      </c>
      <c r="S44" s="17">
        <f t="shared" ref="S44:S55" si="29">Q44/R44</f>
        <v>0.0122082857580567</v>
      </c>
      <c r="T44" s="3">
        <v>0.01</v>
      </c>
      <c r="U44" s="18">
        <f t="shared" ref="U44:U55" si="30">S44*T44</f>
        <v>0.000122082857580567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0.0192220828575806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2.5</v>
      </c>
      <c r="AU44" s="1">
        <f t="shared" ref="AU44:AU55" si="38">AT44*10000*AS44*0.67*AR44*AQ44</f>
        <v>4069.91832213071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-2.20083373193548</v>
      </c>
      <c r="E45" s="13">
        <f t="shared" ref="E45:E56" si="39">D44</f>
        <v>-2.7</v>
      </c>
      <c r="F45" s="9" t="s">
        <v>109</v>
      </c>
      <c r="G45" s="6">
        <v>2</v>
      </c>
      <c r="H45" s="11">
        <f t="shared" si="21"/>
        <v>-2.20083373193548</v>
      </c>
      <c r="I45" s="11">
        <f t="shared" si="22"/>
        <v>270.949166268065</v>
      </c>
      <c r="J45" s="11">
        <f t="shared" si="23"/>
        <v>0.013045473894553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1.9328491512603</v>
      </c>
      <c r="P45" s="11">
        <f t="shared" si="26"/>
        <v>0.0252149331448752</v>
      </c>
      <c r="Q45" s="16">
        <f t="shared" si="27"/>
        <v>0.00327794130883377</v>
      </c>
      <c r="R45" s="11">
        <f t="shared" si="28"/>
        <v>0.1264068</v>
      </c>
      <c r="S45" s="17">
        <f t="shared" si="29"/>
        <v>0.0259316849159521</v>
      </c>
      <c r="T45" s="3">
        <v>0.01</v>
      </c>
      <c r="U45" s="18">
        <f t="shared" si="30"/>
        <v>0.000259316849159521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0.0193593168491595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2.5</v>
      </c>
      <c r="AU45" s="1">
        <f t="shared" si="38"/>
        <v>4098.97506592297</v>
      </c>
    </row>
    <row r="46" s="1" customFormat="1" spans="1:47">
      <c r="A46" s="6" t="s">
        <v>72</v>
      </c>
      <c r="B46" s="6">
        <v>0.13</v>
      </c>
      <c r="C46" s="9">
        <v>2</v>
      </c>
      <c r="D46" s="12">
        <v>-0.696692473214286</v>
      </c>
      <c r="E46" s="13">
        <f t="shared" si="39"/>
        <v>-2.20083373193548</v>
      </c>
      <c r="F46" s="9" t="s">
        <v>109</v>
      </c>
      <c r="G46" s="6">
        <v>3</v>
      </c>
      <c r="H46" s="11">
        <f t="shared" si="21"/>
        <v>-0.696692473214286</v>
      </c>
      <c r="I46" s="11">
        <f t="shared" si="22"/>
        <v>272.453307526786</v>
      </c>
      <c r="J46" s="11">
        <f t="shared" si="23"/>
        <v>0.0159081792655327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2.87999421811542</v>
      </c>
      <c r="P46" s="11">
        <f t="shared" si="26"/>
        <v>0.0458154643054778</v>
      </c>
      <c r="Q46" s="16">
        <f t="shared" si="27"/>
        <v>0.00595601035971211</v>
      </c>
      <c r="R46" s="11">
        <f t="shared" si="28"/>
        <v>0.1264068</v>
      </c>
      <c r="S46" s="17">
        <f t="shared" si="29"/>
        <v>0.0471178003059338</v>
      </c>
      <c r="T46" s="3">
        <v>0.01</v>
      </c>
      <c r="U46" s="18">
        <f t="shared" si="30"/>
        <v>0.000471178003059338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0.0195711780030593</v>
      </c>
      <c r="AR46" s="25">
        <f t="shared" si="36"/>
        <v>97.236</v>
      </c>
      <c r="AS46" s="1">
        <f t="shared" si="37"/>
        <v>0.13</v>
      </c>
      <c r="AT46" s="2">
        <f t="shared" si="41"/>
        <v>2.5</v>
      </c>
      <c r="AU46" s="1">
        <f t="shared" si="38"/>
        <v>4143.83272252518</v>
      </c>
    </row>
    <row r="47" s="1" customFormat="1" spans="1:47">
      <c r="A47" s="6"/>
      <c r="B47" s="6"/>
      <c r="C47" s="9">
        <v>3</v>
      </c>
      <c r="D47" s="12">
        <v>9.3621029233871</v>
      </c>
      <c r="E47" s="13">
        <f t="shared" si="39"/>
        <v>-0.696692473214286</v>
      </c>
      <c r="F47" s="9" t="s">
        <v>109</v>
      </c>
      <c r="G47" s="6">
        <v>4</v>
      </c>
      <c r="H47" s="11">
        <f t="shared" si="21"/>
        <v>9.3621029233871</v>
      </c>
      <c r="I47" s="11">
        <f t="shared" si="22"/>
        <v>282.512102923387</v>
      </c>
      <c r="J47" s="11">
        <f t="shared" si="23"/>
        <v>0.0567842828710689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3.80653875380994</v>
      </c>
      <c r="P47" s="11">
        <f t="shared" si="26"/>
        <v>0.21615157335603</v>
      </c>
      <c r="Q47" s="16">
        <f t="shared" si="27"/>
        <v>0.0280997045362839</v>
      </c>
      <c r="R47" s="11">
        <f t="shared" si="28"/>
        <v>0.1264068</v>
      </c>
      <c r="S47" s="17">
        <f t="shared" si="29"/>
        <v>0.222295830099994</v>
      </c>
      <c r="T47" s="3">
        <v>0.01</v>
      </c>
      <c r="U47" s="18">
        <f t="shared" si="30"/>
        <v>0.00222295830099994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0.0213229583009999</v>
      </c>
      <c r="AR47" s="25">
        <f t="shared" si="36"/>
        <v>97.236</v>
      </c>
      <c r="AS47" s="1">
        <f t="shared" si="37"/>
        <v>0.13</v>
      </c>
      <c r="AT47" s="2">
        <f t="shared" si="41"/>
        <v>2.5</v>
      </c>
      <c r="AU47" s="1">
        <f t="shared" si="38"/>
        <v>4514.73959998275</v>
      </c>
    </row>
    <row r="48" s="1" customFormat="1" spans="1:47">
      <c r="A48" s="6"/>
      <c r="B48" s="6"/>
      <c r="C48" s="9">
        <v>4</v>
      </c>
      <c r="D48" s="12">
        <v>14.7060463769667</v>
      </c>
      <c r="E48" s="13">
        <f t="shared" si="39"/>
        <v>9.3621029233871</v>
      </c>
      <c r="F48" s="9" t="s">
        <v>109</v>
      </c>
      <c r="G48" s="6">
        <v>5</v>
      </c>
      <c r="H48" s="11">
        <f t="shared" si="21"/>
        <v>14.7060463769667</v>
      </c>
      <c r="I48" s="11">
        <f t="shared" si="22"/>
        <v>287.856046376967</v>
      </c>
      <c r="J48" s="11">
        <f t="shared" si="23"/>
        <v>0.107672096937284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3.41086782143122</v>
      </c>
      <c r="O48" s="11">
        <f t="shared" si="40"/>
        <v>1.1518793590227</v>
      </c>
      <c r="P48" s="11">
        <f t="shared" si="26"/>
        <v>0.124025266004748</v>
      </c>
      <c r="Q48" s="16">
        <f t="shared" si="27"/>
        <v>0.0161232845806173</v>
      </c>
      <c r="R48" s="11">
        <f t="shared" si="28"/>
        <v>0.1264068</v>
      </c>
      <c r="S48" s="17">
        <f t="shared" si="29"/>
        <v>0.127550769267296</v>
      </c>
      <c r="T48" s="3">
        <v>0.01</v>
      </c>
      <c r="U48" s="18">
        <f t="shared" si="30"/>
        <v>0.00127550769267296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0.029325507692673</v>
      </c>
      <c r="AR48" s="25">
        <f t="shared" si="36"/>
        <v>97.236</v>
      </c>
      <c r="AS48" s="1">
        <f t="shared" si="37"/>
        <v>0.13</v>
      </c>
      <c r="AT48" s="2">
        <f t="shared" si="41"/>
        <v>2.5</v>
      </c>
      <c r="AU48" s="1">
        <f t="shared" si="38"/>
        <v>6209.13050622534</v>
      </c>
    </row>
    <row r="49" s="1" customFormat="1" spans="1:47">
      <c r="A49" s="6"/>
      <c r="B49" s="6"/>
      <c r="C49" s="9">
        <v>5</v>
      </c>
      <c r="D49" s="12">
        <v>23.0640691712903</v>
      </c>
      <c r="E49" s="13">
        <f t="shared" si="39"/>
        <v>14.7060463769667</v>
      </c>
      <c r="F49" s="9" t="s">
        <v>111</v>
      </c>
      <c r="G49" s="6">
        <v>6</v>
      </c>
      <c r="H49" s="11">
        <f t="shared" si="21"/>
        <v>23.0640691712903</v>
      </c>
      <c r="I49" s="11">
        <f t="shared" si="22"/>
        <v>296.21406917129</v>
      </c>
      <c r="J49" s="11">
        <f t="shared" si="23"/>
        <v>0.279641300784223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2.00021409301795</v>
      </c>
      <c r="P49" s="11">
        <f t="shared" si="26"/>
        <v>0.559342470818474</v>
      </c>
      <c r="Q49" s="16">
        <f t="shared" si="27"/>
        <v>0.0727145212064016</v>
      </c>
      <c r="R49" s="11">
        <f t="shared" si="28"/>
        <v>0.1264068</v>
      </c>
      <c r="S49" s="17">
        <f t="shared" si="29"/>
        <v>0.575242164238013</v>
      </c>
      <c r="T49" s="3">
        <v>0.01</v>
      </c>
      <c r="U49" s="18">
        <f t="shared" si="30"/>
        <v>0.00575242164238013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0.0338024216423801</v>
      </c>
      <c r="AR49" s="25">
        <f t="shared" si="36"/>
        <v>97.236</v>
      </c>
      <c r="AS49" s="1">
        <f t="shared" si="37"/>
        <v>0.13</v>
      </c>
      <c r="AT49" s="2">
        <f t="shared" si="41"/>
        <v>2.5</v>
      </c>
      <c r="AU49" s="1">
        <f t="shared" si="38"/>
        <v>7157.03371970723</v>
      </c>
    </row>
    <row r="50" s="1" customFormat="1" spans="1:47">
      <c r="A50" s="6"/>
      <c r="B50" s="6"/>
      <c r="C50" s="9">
        <v>6</v>
      </c>
      <c r="D50" s="12">
        <v>26.1539636393333</v>
      </c>
      <c r="E50" s="13">
        <f t="shared" si="39"/>
        <v>23.0640691712903</v>
      </c>
      <c r="F50" s="9" t="s">
        <v>109</v>
      </c>
      <c r="G50" s="6">
        <v>7</v>
      </c>
      <c r="H50" s="11">
        <f t="shared" si="21"/>
        <v>26.1539636393333</v>
      </c>
      <c r="I50" s="11">
        <f t="shared" si="22"/>
        <v>299.303963639333</v>
      </c>
      <c r="J50" s="11">
        <f t="shared" si="23"/>
        <v>0.392624059335931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2.41323162219947</v>
      </c>
      <c r="P50" s="11">
        <f t="shared" si="26"/>
        <v>0.947492795625792</v>
      </c>
      <c r="Q50" s="16">
        <f t="shared" si="27"/>
        <v>0.123174063431353</v>
      </c>
      <c r="R50" s="11">
        <f t="shared" si="28"/>
        <v>0.1264068</v>
      </c>
      <c r="S50" s="17">
        <f t="shared" si="29"/>
        <v>0.97442592828355</v>
      </c>
      <c r="T50" s="3">
        <v>0.01</v>
      </c>
      <c r="U50" s="18">
        <f t="shared" si="30"/>
        <v>0.0097442592828355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0.0377942592828355</v>
      </c>
      <c r="AR50" s="25">
        <f t="shared" si="36"/>
        <v>97.236</v>
      </c>
      <c r="AS50" s="1">
        <f t="shared" si="37"/>
        <v>0.13</v>
      </c>
      <c r="AT50" s="2">
        <f t="shared" si="41"/>
        <v>2.5</v>
      </c>
      <c r="AU50" s="1">
        <f t="shared" si="38"/>
        <v>8002.23105197516</v>
      </c>
    </row>
    <row r="51" s="1" customFormat="1" spans="1:47">
      <c r="A51" s="6"/>
      <c r="B51" s="6"/>
      <c r="C51" s="9">
        <v>7</v>
      </c>
      <c r="D51" s="12">
        <v>28.1233496696774</v>
      </c>
      <c r="E51" s="13">
        <f t="shared" si="39"/>
        <v>26.1539636393333</v>
      </c>
      <c r="F51" s="9" t="s">
        <v>109</v>
      </c>
      <c r="G51" s="6">
        <v>8</v>
      </c>
      <c r="H51" s="11">
        <f t="shared" si="21"/>
        <v>28.1233496696774</v>
      </c>
      <c r="I51" s="11">
        <f t="shared" si="22"/>
        <v>301.273349669677</v>
      </c>
      <c r="J51" s="11">
        <f t="shared" si="23"/>
        <v>0.485658888432565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2.43809882657368</v>
      </c>
      <c r="P51" s="11">
        <f t="shared" si="26"/>
        <v>1.18408436600251</v>
      </c>
      <c r="Q51" s="16">
        <f t="shared" si="27"/>
        <v>0.153930967580327</v>
      </c>
      <c r="R51" s="11">
        <f t="shared" si="28"/>
        <v>0.1264068</v>
      </c>
      <c r="S51" s="17">
        <f t="shared" si="29"/>
        <v>1.21774277634057</v>
      </c>
      <c r="T51" s="3">
        <v>0.01</v>
      </c>
      <c r="U51" s="18">
        <f t="shared" si="30"/>
        <v>0.0121774277634057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0.0402274277634057</v>
      </c>
      <c r="AR51" s="25">
        <f t="shared" si="36"/>
        <v>97.236</v>
      </c>
      <c r="AS51" s="1">
        <f t="shared" si="37"/>
        <v>0.13</v>
      </c>
      <c r="AT51" s="2">
        <f t="shared" si="41"/>
        <v>2.5</v>
      </c>
      <c r="AU51" s="1">
        <f t="shared" si="38"/>
        <v>8517.40919647047</v>
      </c>
    </row>
    <row r="52" s="1" customFormat="1" spans="1:47">
      <c r="A52" s="6"/>
      <c r="B52" s="6"/>
      <c r="C52" s="9">
        <v>8</v>
      </c>
      <c r="D52" s="12">
        <v>25.7232966022581</v>
      </c>
      <c r="E52" s="13">
        <f t="shared" si="39"/>
        <v>28.1233496696774</v>
      </c>
      <c r="F52" s="9" t="s">
        <v>109</v>
      </c>
      <c r="G52" s="6">
        <v>9</v>
      </c>
      <c r="H52" s="11">
        <f t="shared" si="21"/>
        <v>25.7232966022581</v>
      </c>
      <c r="I52" s="11">
        <f t="shared" si="22"/>
        <v>298.873296602258</v>
      </c>
      <c r="J52" s="11">
        <f t="shared" si="23"/>
        <v>0.374643826037151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2.22637446057117</v>
      </c>
      <c r="P52" s="11">
        <f t="shared" si="26"/>
        <v>0.834097446099781</v>
      </c>
      <c r="Q52" s="16">
        <f t="shared" si="27"/>
        <v>0.108432667992971</v>
      </c>
      <c r="R52" s="11">
        <f t="shared" si="28"/>
        <v>0.1264068</v>
      </c>
      <c r="S52" s="17">
        <f t="shared" si="29"/>
        <v>0.857807238162595</v>
      </c>
      <c r="T52" s="3">
        <v>0.01</v>
      </c>
      <c r="U52" s="18">
        <f t="shared" si="30"/>
        <v>0.00857807238162595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0.0366280723816259</v>
      </c>
      <c r="AR52" s="25">
        <f t="shared" si="36"/>
        <v>97.236</v>
      </c>
      <c r="AS52" s="1">
        <f t="shared" si="37"/>
        <v>0.13</v>
      </c>
      <c r="AT52" s="2">
        <f t="shared" si="41"/>
        <v>2.5</v>
      </c>
      <c r="AU52" s="1">
        <f t="shared" si="38"/>
        <v>7755.31267838227</v>
      </c>
    </row>
    <row r="53" s="1" customFormat="1" spans="1:47">
      <c r="A53" s="6"/>
      <c r="B53" s="6"/>
      <c r="C53" s="9">
        <v>9</v>
      </c>
      <c r="D53" s="12">
        <v>23.4779719623333</v>
      </c>
      <c r="E53" s="13">
        <f t="shared" si="39"/>
        <v>25.7232966022581</v>
      </c>
      <c r="F53" s="9" t="s">
        <v>109</v>
      </c>
      <c r="G53" s="6">
        <v>10</v>
      </c>
      <c r="H53" s="11">
        <f t="shared" si="21"/>
        <v>23.4779719623333</v>
      </c>
      <c r="I53" s="11">
        <f t="shared" si="22"/>
        <v>296.627971962333</v>
      </c>
      <c r="J53" s="11">
        <f t="shared" si="23"/>
        <v>0.292766186092375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2.36463701447139</v>
      </c>
      <c r="P53" s="11">
        <f t="shared" si="26"/>
        <v>0.692285760219648</v>
      </c>
      <c r="Q53" s="16">
        <f t="shared" si="27"/>
        <v>0.0899971488285542</v>
      </c>
      <c r="R53" s="11">
        <f t="shared" si="28"/>
        <v>0.1264068</v>
      </c>
      <c r="S53" s="17">
        <f t="shared" si="29"/>
        <v>0.711964457834185</v>
      </c>
      <c r="T53" s="3">
        <v>0.01</v>
      </c>
      <c r="U53" s="18">
        <f t="shared" si="30"/>
        <v>0.00711964457834185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0.0262196445783418</v>
      </c>
      <c r="AR53" s="25">
        <f t="shared" si="36"/>
        <v>97.236</v>
      </c>
      <c r="AS53" s="1">
        <f t="shared" si="37"/>
        <v>0.13</v>
      </c>
      <c r="AT53" s="2">
        <f t="shared" si="41"/>
        <v>2.5</v>
      </c>
      <c r="AU53" s="1">
        <f t="shared" si="38"/>
        <v>5551.52179187828</v>
      </c>
    </row>
    <row r="54" s="1" customFormat="1" spans="1:47">
      <c r="A54" s="6"/>
      <c r="B54" s="6"/>
      <c r="C54" s="9">
        <v>10</v>
      </c>
      <c r="D54" s="12">
        <v>14.2422281934194</v>
      </c>
      <c r="E54" s="13">
        <f t="shared" si="39"/>
        <v>23.4779719623333</v>
      </c>
      <c r="F54" s="9" t="s">
        <v>109</v>
      </c>
      <c r="G54" s="6">
        <v>11</v>
      </c>
      <c r="H54" s="11">
        <f t="shared" si="21"/>
        <v>14.2422281934194</v>
      </c>
      <c r="I54" s="11">
        <f t="shared" si="22"/>
        <v>287.392228193419</v>
      </c>
      <c r="J54" s="11">
        <f t="shared" si="23"/>
        <v>0.101951831447346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1.58873369153915</v>
      </c>
      <c r="O54" s="11">
        <f t="shared" si="40"/>
        <v>1.05597756271259</v>
      </c>
      <c r="P54" s="11">
        <f t="shared" si="26"/>
        <v>0.107658846485853</v>
      </c>
      <c r="Q54" s="16">
        <f t="shared" si="27"/>
        <v>0.0139956500431609</v>
      </c>
      <c r="R54" s="11">
        <f t="shared" si="28"/>
        <v>0.1264068</v>
      </c>
      <c r="S54" s="17">
        <f t="shared" si="29"/>
        <v>0.110719123046869</v>
      </c>
      <c r="T54" s="3">
        <v>0.01</v>
      </c>
      <c r="U54" s="18">
        <f t="shared" si="30"/>
        <v>0.00110719123046869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0.0202071912304687</v>
      </c>
      <c r="AR54" s="25">
        <f t="shared" si="36"/>
        <v>97.236</v>
      </c>
      <c r="AS54" s="1">
        <f t="shared" si="37"/>
        <v>0.13</v>
      </c>
      <c r="AT54" s="2">
        <f t="shared" si="41"/>
        <v>2.5</v>
      </c>
      <c r="AU54" s="1">
        <f t="shared" si="38"/>
        <v>4278.49668722295</v>
      </c>
    </row>
    <row r="55" s="1" customFormat="1" spans="1:48">
      <c r="A55" s="6"/>
      <c r="B55" s="6"/>
      <c r="C55" s="9">
        <v>11</v>
      </c>
      <c r="D55" s="12">
        <v>5.98939603916667</v>
      </c>
      <c r="E55" s="13">
        <f t="shared" si="39"/>
        <v>14.2422281934194</v>
      </c>
      <c r="F55" s="9" t="s">
        <v>111</v>
      </c>
      <c r="G55" s="6">
        <v>12</v>
      </c>
      <c r="H55" s="11">
        <f t="shared" si="21"/>
        <v>5.98939603916667</v>
      </c>
      <c r="I55" s="11">
        <f t="shared" si="22"/>
        <v>279.139396039167</v>
      </c>
      <c r="J55" s="11">
        <f t="shared" si="23"/>
        <v>0.0374435765644405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1.92067871622673</v>
      </c>
      <c r="P55" s="11">
        <f t="shared" si="26"/>
        <v>0.0719170805667269</v>
      </c>
      <c r="Q55" s="16">
        <f t="shared" si="27"/>
        <v>0.0093492204736745</v>
      </c>
      <c r="R55" s="11">
        <f t="shared" si="28"/>
        <v>0.1264068</v>
      </c>
      <c r="S55" s="17">
        <f t="shared" si="29"/>
        <v>0.0739613729140719</v>
      </c>
      <c r="T55" s="3">
        <v>0.01</v>
      </c>
      <c r="U55" s="18">
        <f t="shared" si="30"/>
        <v>0.000739613729140719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0.0198396137291407</v>
      </c>
      <c r="AR55" s="25">
        <f t="shared" si="36"/>
        <v>97.236</v>
      </c>
      <c r="AS55" s="1">
        <f t="shared" si="37"/>
        <v>0.13</v>
      </c>
      <c r="AT55" s="2">
        <f t="shared" si="41"/>
        <v>2.5</v>
      </c>
      <c r="AU55" s="1">
        <f t="shared" si="38"/>
        <v>4200.66899193405</v>
      </c>
      <c r="AV55" s="1">
        <f>SUM(AU44:AU55)</f>
        <v>68499.2703343573</v>
      </c>
    </row>
    <row r="56" s="1" customFormat="1" spans="1:46">
      <c r="A56" s="6"/>
      <c r="B56" s="6"/>
      <c r="C56" s="9">
        <v>12</v>
      </c>
      <c r="D56" s="12">
        <v>-1.58022407951613</v>
      </c>
      <c r="E56" s="13">
        <f t="shared" si="39"/>
        <v>5.98939603916667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v>1655.64</v>
      </c>
      <c r="C60" s="9" t="s">
        <v>108</v>
      </c>
      <c r="D60" s="10">
        <v>-2.7</v>
      </c>
      <c r="E60" s="9"/>
      <c r="F60" s="9"/>
      <c r="G60" s="6">
        <v>1</v>
      </c>
      <c r="H60" s="11">
        <f t="shared" ref="H60:H71" si="42">E61</f>
        <v>-2.7</v>
      </c>
      <c r="I60" s="11">
        <f t="shared" ref="I60:I71" si="43">H60+273.15</f>
        <v>270.45</v>
      </c>
      <c r="J60" s="11">
        <f t="shared" ref="J60:J71" si="44">EXP(($C$18*(I60-$C$16))/($C$19*I60*$C$16))</f>
        <v>0.0122082857580567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0.0168437718603908</v>
      </c>
      <c r="Q60" s="16">
        <f t="shared" ref="Q60:Q71" si="48">P60*$B$62</f>
        <v>0.00168437718603908</v>
      </c>
      <c r="R60" s="11">
        <f t="shared" ref="R60:R71" si="49">L60*$B$62</f>
        <v>0.13797</v>
      </c>
      <c r="S60" s="17">
        <f t="shared" ref="S60:S71" si="50">Q60/R60</f>
        <v>0.0122082857580567</v>
      </c>
      <c r="T60" s="3">
        <v>0.01</v>
      </c>
      <c r="U60" s="18">
        <f t="shared" ref="U60:U71" si="51">S60*T60</f>
        <v>0.000122082857580567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0.0124220828575806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-2.20083373193548</v>
      </c>
      <c r="E61" s="13">
        <f t="shared" ref="E61:E72" si="60">D60</f>
        <v>-2.7</v>
      </c>
      <c r="F61" s="9" t="s">
        <v>109</v>
      </c>
      <c r="G61" s="6">
        <v>2</v>
      </c>
      <c r="H61" s="11">
        <f t="shared" si="42"/>
        <v>-2.20083373193548</v>
      </c>
      <c r="I61" s="11">
        <f t="shared" si="43"/>
        <v>270.949166268065</v>
      </c>
      <c r="J61" s="11">
        <f t="shared" si="44"/>
        <v>0.013045473894553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2.74255622813961</v>
      </c>
      <c r="P61" s="11">
        <f t="shared" si="47"/>
        <v>0.0357779456785391</v>
      </c>
      <c r="Q61" s="16">
        <f t="shared" si="48"/>
        <v>0.00357779456785391</v>
      </c>
      <c r="R61" s="11">
        <f t="shared" si="49"/>
        <v>0.13797</v>
      </c>
      <c r="S61" s="17">
        <f t="shared" si="50"/>
        <v>0.0259316849159521</v>
      </c>
      <c r="T61" s="3">
        <v>0.01</v>
      </c>
      <c r="U61" s="18">
        <f t="shared" si="51"/>
        <v>0.000259316849159521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0.0125593168491595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v>0.1</v>
      </c>
      <c r="C62" s="9">
        <v>2</v>
      </c>
      <c r="D62" s="12">
        <v>-0.696692473214286</v>
      </c>
      <c r="E62" s="13">
        <f t="shared" si="60"/>
        <v>-2.20083373193548</v>
      </c>
      <c r="F62" s="9" t="s">
        <v>109</v>
      </c>
      <c r="G62" s="6">
        <v>3</v>
      </c>
      <c r="H62" s="11">
        <f t="shared" si="42"/>
        <v>-0.696692473214286</v>
      </c>
      <c r="I62" s="11">
        <f t="shared" si="43"/>
        <v>272.453307526786</v>
      </c>
      <c r="J62" s="11">
        <f t="shared" si="44"/>
        <v>0.0159081792655327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4.08647828246107</v>
      </c>
      <c r="P62" s="11">
        <f t="shared" si="47"/>
        <v>0.0650084290820968</v>
      </c>
      <c r="Q62" s="16">
        <f t="shared" si="48"/>
        <v>0.00650084290820968</v>
      </c>
      <c r="R62" s="11">
        <f t="shared" si="49"/>
        <v>0.13797</v>
      </c>
      <c r="S62" s="17">
        <f t="shared" si="50"/>
        <v>0.0471178003059338</v>
      </c>
      <c r="T62" s="3">
        <v>0.01</v>
      </c>
      <c r="U62" s="18">
        <f t="shared" si="51"/>
        <v>0.000471178003059338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0.0127711780030593</v>
      </c>
      <c r="AR62" s="25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2">
        <v>9.3621029233871</v>
      </c>
      <c r="E63" s="13">
        <f t="shared" si="60"/>
        <v>-0.696692473214286</v>
      </c>
      <c r="F63" s="9" t="s">
        <v>109</v>
      </c>
      <c r="G63" s="6">
        <v>4</v>
      </c>
      <c r="H63" s="11">
        <f t="shared" si="42"/>
        <v>9.3621029233871</v>
      </c>
      <c r="I63" s="11">
        <f t="shared" si="43"/>
        <v>282.512102923387</v>
      </c>
      <c r="J63" s="11">
        <f t="shared" si="44"/>
        <v>0.0567842828710689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5.40116985337897</v>
      </c>
      <c r="P63" s="11">
        <f t="shared" si="47"/>
        <v>0.306701556788961</v>
      </c>
      <c r="Q63" s="16">
        <f t="shared" si="48"/>
        <v>0.0306701556788961</v>
      </c>
      <c r="R63" s="11">
        <f t="shared" si="49"/>
        <v>0.13797</v>
      </c>
      <c r="S63" s="17">
        <f t="shared" si="50"/>
        <v>0.222295830099994</v>
      </c>
      <c r="T63" s="3">
        <v>0.01</v>
      </c>
      <c r="U63" s="18">
        <f t="shared" si="51"/>
        <v>0.00222295830099994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0.0145229583009999</v>
      </c>
      <c r="AR63" s="25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2">
        <v>14.7060463769667</v>
      </c>
      <c r="E64" s="13">
        <f t="shared" si="60"/>
        <v>9.3621029233871</v>
      </c>
      <c r="F64" s="9" t="s">
        <v>109</v>
      </c>
      <c r="G64" s="6">
        <v>5</v>
      </c>
      <c r="H64" s="11">
        <f t="shared" si="42"/>
        <v>14.7060463769667</v>
      </c>
      <c r="I64" s="11">
        <f t="shared" si="43"/>
        <v>287.856046376967</v>
      </c>
      <c r="J64" s="11">
        <f t="shared" si="44"/>
        <v>0.107672096937284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4.83974488176051</v>
      </c>
      <c r="O64" s="11">
        <f t="shared" si="61"/>
        <v>1.6344234148295</v>
      </c>
      <c r="P64" s="11">
        <f t="shared" si="47"/>
        <v>0.175981796358088</v>
      </c>
      <c r="Q64" s="16">
        <f t="shared" si="48"/>
        <v>0.0175981796358088</v>
      </c>
      <c r="R64" s="11">
        <f t="shared" si="49"/>
        <v>0.13797</v>
      </c>
      <c r="S64" s="17">
        <f t="shared" si="50"/>
        <v>0.127550769267296</v>
      </c>
      <c r="T64" s="3">
        <v>0.01</v>
      </c>
      <c r="U64" s="18">
        <f t="shared" si="51"/>
        <v>0.00127550769267296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0.019325507692673</v>
      </c>
      <c r="AR64" s="25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2">
        <v>23.0640691712903</v>
      </c>
      <c r="E65" s="13">
        <f t="shared" si="60"/>
        <v>14.7060463769667</v>
      </c>
      <c r="F65" s="9" t="s">
        <v>111</v>
      </c>
      <c r="G65" s="6">
        <v>6</v>
      </c>
      <c r="H65" s="11">
        <f t="shared" si="42"/>
        <v>23.0640691712903</v>
      </c>
      <c r="I65" s="11">
        <f t="shared" si="43"/>
        <v>296.21406917129</v>
      </c>
      <c r="J65" s="11">
        <f t="shared" si="44"/>
        <v>0.279641300784223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2.83814161847141</v>
      </c>
      <c r="P65" s="11">
        <f t="shared" si="47"/>
        <v>0.793661613999186</v>
      </c>
      <c r="Q65" s="16">
        <f t="shared" si="48"/>
        <v>0.0793661613999186</v>
      </c>
      <c r="R65" s="11">
        <f t="shared" si="49"/>
        <v>0.13797</v>
      </c>
      <c r="S65" s="17">
        <f t="shared" si="50"/>
        <v>0.575242164238012</v>
      </c>
      <c r="T65" s="3">
        <v>0.01</v>
      </c>
      <c r="U65" s="18">
        <f t="shared" si="51"/>
        <v>0.00575242164238012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0.0238024216423801</v>
      </c>
      <c r="AR65" s="25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2">
        <v>26.1539636393333</v>
      </c>
      <c r="E66" s="13">
        <f t="shared" si="60"/>
        <v>23.0640691712903</v>
      </c>
      <c r="F66" s="9" t="s">
        <v>109</v>
      </c>
      <c r="G66" s="6">
        <v>7</v>
      </c>
      <c r="H66" s="11">
        <f t="shared" si="42"/>
        <v>26.1539636393333</v>
      </c>
      <c r="I66" s="11">
        <f t="shared" si="43"/>
        <v>299.303963639333</v>
      </c>
      <c r="J66" s="11">
        <f t="shared" si="44"/>
        <v>0.392624059335931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3.42418000447223</v>
      </c>
      <c r="P66" s="11">
        <f t="shared" si="47"/>
        <v>1.34441545325281</v>
      </c>
      <c r="Q66" s="16">
        <f t="shared" si="48"/>
        <v>0.134441545325281</v>
      </c>
      <c r="R66" s="11">
        <f t="shared" si="49"/>
        <v>0.13797</v>
      </c>
      <c r="S66" s="17">
        <f t="shared" si="50"/>
        <v>0.97442592828355</v>
      </c>
      <c r="T66" s="3">
        <v>0.01</v>
      </c>
      <c r="U66" s="18">
        <f t="shared" si="51"/>
        <v>0.0097442592828355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0.0277942592828355</v>
      </c>
      <c r="AR66" s="25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2">
        <v>28.1233496696774</v>
      </c>
      <c r="E67" s="13">
        <f t="shared" si="60"/>
        <v>26.1539636393333</v>
      </c>
      <c r="F67" s="9" t="s">
        <v>109</v>
      </c>
      <c r="G67" s="6">
        <v>8</v>
      </c>
      <c r="H67" s="11">
        <f t="shared" si="42"/>
        <v>28.1233496696774</v>
      </c>
      <c r="I67" s="11">
        <f t="shared" si="43"/>
        <v>301.273349669677</v>
      </c>
      <c r="J67" s="11">
        <f t="shared" si="44"/>
        <v>0.485658888432565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3.45946455121941</v>
      </c>
      <c r="P67" s="11">
        <f t="shared" si="47"/>
        <v>1.68011970851708</v>
      </c>
      <c r="Q67" s="16">
        <f t="shared" si="48"/>
        <v>0.168011970851708</v>
      </c>
      <c r="R67" s="11">
        <f t="shared" si="49"/>
        <v>0.13797</v>
      </c>
      <c r="S67" s="17">
        <f t="shared" si="50"/>
        <v>1.21774277634057</v>
      </c>
      <c r="T67" s="3">
        <v>0.01</v>
      </c>
      <c r="U67" s="18">
        <f t="shared" si="51"/>
        <v>0.0121774277634057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0.0302274277634057</v>
      </c>
      <c r="AR67" s="25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2">
        <v>25.7232966022581</v>
      </c>
      <c r="E68" s="13">
        <f t="shared" si="60"/>
        <v>28.1233496696774</v>
      </c>
      <c r="F68" s="9" t="s">
        <v>109</v>
      </c>
      <c r="G68" s="6">
        <v>9</v>
      </c>
      <c r="H68" s="11">
        <f t="shared" si="42"/>
        <v>25.7232966022581</v>
      </c>
      <c r="I68" s="11">
        <f t="shared" si="43"/>
        <v>298.873296602258</v>
      </c>
      <c r="J68" s="11">
        <f t="shared" si="44"/>
        <v>0.374643826037151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3.15904484270233</v>
      </c>
      <c r="P68" s="11">
        <f t="shared" si="47"/>
        <v>1.18351664649293</v>
      </c>
      <c r="Q68" s="16">
        <f t="shared" si="48"/>
        <v>0.118351664649293</v>
      </c>
      <c r="R68" s="11">
        <f t="shared" si="49"/>
        <v>0.13797</v>
      </c>
      <c r="S68" s="17">
        <f t="shared" si="50"/>
        <v>0.857807238162594</v>
      </c>
      <c r="T68" s="3">
        <v>0.01</v>
      </c>
      <c r="U68" s="18">
        <f t="shared" si="51"/>
        <v>0.00857807238162594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0.0266280723816259</v>
      </c>
      <c r="AR68" s="25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2">
        <v>23.4779719623333</v>
      </c>
      <c r="E69" s="13">
        <f t="shared" si="60"/>
        <v>25.7232966022581</v>
      </c>
      <c r="F69" s="9" t="s">
        <v>109</v>
      </c>
      <c r="G69" s="6">
        <v>10</v>
      </c>
      <c r="H69" s="11">
        <f t="shared" si="42"/>
        <v>23.4779719623333</v>
      </c>
      <c r="I69" s="11">
        <f t="shared" si="43"/>
        <v>296.627971962333</v>
      </c>
      <c r="J69" s="11">
        <f t="shared" si="44"/>
        <v>0.292766186092375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3.3552281962094</v>
      </c>
      <c r="P69" s="11">
        <f t="shared" si="47"/>
        <v>0.982297362473824</v>
      </c>
      <c r="Q69" s="16">
        <f t="shared" si="48"/>
        <v>0.0982297362473824</v>
      </c>
      <c r="R69" s="11">
        <f t="shared" si="49"/>
        <v>0.13797</v>
      </c>
      <c r="S69" s="17">
        <f t="shared" si="50"/>
        <v>0.711964457834184</v>
      </c>
      <c r="T69" s="3">
        <v>0.01</v>
      </c>
      <c r="U69" s="18">
        <f t="shared" si="51"/>
        <v>0.00711964457834184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0.0194196445783418</v>
      </c>
      <c r="AR69" s="25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2">
        <v>14.2422281934194</v>
      </c>
      <c r="E70" s="13">
        <f t="shared" si="60"/>
        <v>23.4779719623333</v>
      </c>
      <c r="F70" s="9" t="s">
        <v>109</v>
      </c>
      <c r="G70" s="6">
        <v>11</v>
      </c>
      <c r="H70" s="11">
        <f t="shared" si="42"/>
        <v>14.2422281934194</v>
      </c>
      <c r="I70" s="11">
        <f t="shared" si="43"/>
        <v>287.392228193419</v>
      </c>
      <c r="J70" s="11">
        <f t="shared" si="44"/>
        <v>0.101951831447346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2.2542842920488</v>
      </c>
      <c r="O70" s="11">
        <f t="shared" si="61"/>
        <v>1.49834654168678</v>
      </c>
      <c r="P70" s="11">
        <f t="shared" si="47"/>
        <v>0.152759174067765</v>
      </c>
      <c r="Q70" s="16">
        <f t="shared" si="48"/>
        <v>0.0152759174067765</v>
      </c>
      <c r="R70" s="11">
        <f t="shared" si="49"/>
        <v>0.13797</v>
      </c>
      <c r="S70" s="17">
        <f t="shared" si="50"/>
        <v>0.110719123046869</v>
      </c>
      <c r="T70" s="3">
        <v>0.01</v>
      </c>
      <c r="U70" s="18">
        <f t="shared" si="51"/>
        <v>0.00110719123046869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0.0134071912304687</v>
      </c>
      <c r="AR70" s="25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2">
        <v>5.98939603916667</v>
      </c>
      <c r="E71" s="13">
        <f t="shared" si="60"/>
        <v>14.2422281934194</v>
      </c>
      <c r="F71" s="9" t="s">
        <v>111</v>
      </c>
      <c r="G71" s="6">
        <v>12</v>
      </c>
      <c r="H71" s="11">
        <f t="shared" si="42"/>
        <v>5.98939603916667</v>
      </c>
      <c r="I71" s="11">
        <f t="shared" si="43"/>
        <v>279.139396039167</v>
      </c>
      <c r="J71" s="11">
        <f t="shared" si="44"/>
        <v>0.0374435765644405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2.72528736761901</v>
      </c>
      <c r="P71" s="11">
        <f t="shared" si="47"/>
        <v>0.102044506209545</v>
      </c>
      <c r="Q71" s="16">
        <f t="shared" si="48"/>
        <v>0.0102044506209545</v>
      </c>
      <c r="R71" s="11">
        <f t="shared" si="49"/>
        <v>0.13797</v>
      </c>
      <c r="S71" s="17">
        <f t="shared" si="50"/>
        <v>0.0739613729140718</v>
      </c>
      <c r="T71" s="3">
        <v>0.01</v>
      </c>
      <c r="U71" s="18">
        <f t="shared" si="51"/>
        <v>0.000739613729140718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0.0130396137291407</v>
      </c>
      <c r="AR71" s="25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-1.58022407951613</v>
      </c>
      <c r="E72" s="13">
        <f t="shared" si="60"/>
        <v>5.98939603916667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v>93.9145</v>
      </c>
      <c r="C76" s="9" t="s">
        <v>108</v>
      </c>
      <c r="D76" s="10">
        <v>-2.7</v>
      </c>
      <c r="E76" s="9"/>
      <c r="F76" s="9"/>
      <c r="G76" s="6">
        <v>1</v>
      </c>
      <c r="H76" s="11">
        <f t="shared" ref="H76:H87" si="63">E77</f>
        <v>-2.7</v>
      </c>
      <c r="I76" s="11">
        <f t="shared" ref="I76:I87" si="64">H76+273.15</f>
        <v>270.45</v>
      </c>
      <c r="J76" s="11">
        <f t="shared" ref="J76:J87" si="65">EXP(($C$18*(I76-$C$16))/($C$19*I76*$C$16))</f>
        <v>0.0122082857580567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0.000955445877354177</v>
      </c>
      <c r="Q76" s="16">
        <f t="shared" ref="Q76:Q87" si="69">P76*$B$78</f>
        <v>0.000124207964056043</v>
      </c>
      <c r="R76" s="11">
        <f t="shared" ref="R76:R87" si="70">L76*$B$78</f>
        <v>0.0101740708333333</v>
      </c>
      <c r="S76" s="17">
        <f t="shared" ref="S76:S87" si="71">Q76/R76</f>
        <v>0.0122082857580567</v>
      </c>
      <c r="T76" s="3">
        <v>0.01</v>
      </c>
      <c r="U76" s="18">
        <f t="shared" ref="U76:U87" si="72">S76*T76</f>
        <v>0.000122082857580567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0.0117220828575806</v>
      </c>
      <c r="AR76" s="25">
        <f t="shared" ref="AR76:AR87" si="77">$B$76/12</f>
        <v>7.82620833333333</v>
      </c>
      <c r="AS76" s="1">
        <f t="shared" ref="AS76:AS87" si="78">$B$78</f>
        <v>0.13</v>
      </c>
      <c r="AT76" s="2">
        <f>$E$8/12</f>
        <v>5.51</v>
      </c>
      <c r="AU76" s="1">
        <f t="shared" ref="AU76:AU87" si="79">AT76*10000*AS76*0.67*AR76*AQ76</f>
        <v>440.27694603589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-2.20083373193548</v>
      </c>
      <c r="E77" s="13">
        <f t="shared" ref="E77:E88" si="80">D76</f>
        <v>-2.7</v>
      </c>
      <c r="F77" s="9" t="s">
        <v>109</v>
      </c>
      <c r="G77" s="6">
        <v>2</v>
      </c>
      <c r="H77" s="11">
        <f t="shared" si="63"/>
        <v>-2.20083373193548</v>
      </c>
      <c r="I77" s="11">
        <f t="shared" si="64"/>
        <v>270.949166268065</v>
      </c>
      <c r="J77" s="11">
        <f t="shared" si="65"/>
        <v>0.013045473894553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0.155568720789312</v>
      </c>
      <c r="P77" s="11">
        <f t="shared" si="68"/>
        <v>0.00202946768586598</v>
      </c>
      <c r="Q77" s="16">
        <f t="shared" si="69"/>
        <v>0.000263830799162578</v>
      </c>
      <c r="R77" s="11">
        <f t="shared" si="70"/>
        <v>0.0101740708333333</v>
      </c>
      <c r="S77" s="17">
        <f t="shared" si="71"/>
        <v>0.0259316849159521</v>
      </c>
      <c r="T77" s="3">
        <v>0.01</v>
      </c>
      <c r="U77" s="18">
        <f t="shared" si="72"/>
        <v>0.000259316849159521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0.0118593168491595</v>
      </c>
      <c r="AR77" s="25">
        <f t="shared" si="77"/>
        <v>7.82620833333333</v>
      </c>
      <c r="AS77" s="1">
        <f t="shared" si="78"/>
        <v>0.13</v>
      </c>
      <c r="AT77" s="2">
        <f t="shared" ref="AT77:AT87" si="82">$E$8/12</f>
        <v>5.51</v>
      </c>
      <c r="AU77" s="1">
        <f t="shared" si="79"/>
        <v>445.431402239518</v>
      </c>
    </row>
    <row r="78" s="1" customFormat="1" spans="1:47">
      <c r="A78" s="6" t="s">
        <v>72</v>
      </c>
      <c r="B78" s="6">
        <v>0.13</v>
      </c>
      <c r="C78" s="9">
        <v>2</v>
      </c>
      <c r="D78" s="12">
        <v>-0.696692473214286</v>
      </c>
      <c r="E78" s="13">
        <f t="shared" si="80"/>
        <v>-2.20083373193548</v>
      </c>
      <c r="F78" s="9" t="s">
        <v>109</v>
      </c>
      <c r="G78" s="6">
        <v>3</v>
      </c>
      <c r="H78" s="11">
        <f t="shared" si="63"/>
        <v>-0.696692473214286</v>
      </c>
      <c r="I78" s="11">
        <f t="shared" si="64"/>
        <v>272.453307526786</v>
      </c>
      <c r="J78" s="11">
        <f t="shared" si="65"/>
        <v>0.0159081792655327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0.23180133643678</v>
      </c>
      <c r="P78" s="11">
        <f t="shared" si="68"/>
        <v>0.00368753721402635</v>
      </c>
      <c r="Q78" s="16">
        <f t="shared" si="69"/>
        <v>0.000479379837823425</v>
      </c>
      <c r="R78" s="11">
        <f t="shared" si="70"/>
        <v>0.0101740708333333</v>
      </c>
      <c r="S78" s="17">
        <f t="shared" si="71"/>
        <v>0.0471178003059339</v>
      </c>
      <c r="T78" s="3">
        <v>0.01</v>
      </c>
      <c r="U78" s="18">
        <f t="shared" si="72"/>
        <v>0.000471178003059339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0.0120711780030593</v>
      </c>
      <c r="AR78" s="25">
        <f t="shared" si="77"/>
        <v>7.82620833333333</v>
      </c>
      <c r="AS78" s="1">
        <f t="shared" si="78"/>
        <v>0.13</v>
      </c>
      <c r="AT78" s="2">
        <f t="shared" si="82"/>
        <v>5.51</v>
      </c>
      <c r="AU78" s="1">
        <f t="shared" si="79"/>
        <v>453.388826099761</v>
      </c>
    </row>
    <row r="79" s="1" customFormat="1" spans="1:47">
      <c r="A79" s="6"/>
      <c r="B79" s="6"/>
      <c r="C79" s="9">
        <v>3</v>
      </c>
      <c r="D79" s="12">
        <v>9.3621029233871</v>
      </c>
      <c r="E79" s="13">
        <f t="shared" si="80"/>
        <v>-0.696692473214286</v>
      </c>
      <c r="F79" s="9" t="s">
        <v>109</v>
      </c>
      <c r="G79" s="6">
        <v>4</v>
      </c>
      <c r="H79" s="11">
        <f t="shared" si="63"/>
        <v>9.3621029233871</v>
      </c>
      <c r="I79" s="11">
        <f t="shared" si="64"/>
        <v>282.512102923387</v>
      </c>
      <c r="J79" s="11">
        <f t="shared" si="65"/>
        <v>0.0567842828710689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0.306375882556087</v>
      </c>
      <c r="P79" s="11">
        <f t="shared" si="68"/>
        <v>0.0173973347799382</v>
      </c>
      <c r="Q79" s="16">
        <f t="shared" si="69"/>
        <v>0.00226165352139197</v>
      </c>
      <c r="R79" s="11">
        <f t="shared" si="70"/>
        <v>0.0101740708333333</v>
      </c>
      <c r="S79" s="17">
        <f t="shared" si="71"/>
        <v>0.222295830099994</v>
      </c>
      <c r="T79" s="3">
        <v>0.01</v>
      </c>
      <c r="U79" s="18">
        <f t="shared" si="72"/>
        <v>0.00222295830099994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0.0138229583009999</v>
      </c>
      <c r="AR79" s="25">
        <f t="shared" si="77"/>
        <v>7.82620833333333</v>
      </c>
      <c r="AS79" s="1">
        <f t="shared" si="78"/>
        <v>0.13</v>
      </c>
      <c r="AT79" s="2">
        <f t="shared" si="82"/>
        <v>5.51</v>
      </c>
      <c r="AU79" s="1">
        <f t="shared" si="79"/>
        <v>519.185023676061</v>
      </c>
    </row>
    <row r="80" s="1" customFormat="1" spans="1:47">
      <c r="A80" s="6"/>
      <c r="B80" s="6"/>
      <c r="C80" s="9">
        <v>4</v>
      </c>
      <c r="D80" s="12">
        <v>14.7060463769667</v>
      </c>
      <c r="E80" s="13">
        <f t="shared" si="80"/>
        <v>9.3621029233871</v>
      </c>
      <c r="F80" s="9" t="s">
        <v>109</v>
      </c>
      <c r="G80" s="6">
        <v>5</v>
      </c>
      <c r="H80" s="11">
        <f t="shared" si="63"/>
        <v>14.7060463769667</v>
      </c>
      <c r="I80" s="11">
        <f t="shared" si="64"/>
        <v>287.856046376967</v>
      </c>
      <c r="J80" s="11">
        <f t="shared" si="65"/>
        <v>0.107672096937284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0.274529620387341</v>
      </c>
      <c r="O80" s="11">
        <f t="shared" si="81"/>
        <v>0.0927110107221407</v>
      </c>
      <c r="P80" s="11">
        <f t="shared" si="68"/>
        <v>0.0099823889336279</v>
      </c>
      <c r="Q80" s="16">
        <f t="shared" si="69"/>
        <v>0.00129771056137163</v>
      </c>
      <c r="R80" s="11">
        <f t="shared" si="70"/>
        <v>0.0101740708333333</v>
      </c>
      <c r="S80" s="17">
        <f t="shared" si="71"/>
        <v>0.127550769267296</v>
      </c>
      <c r="T80" s="3">
        <v>0.01</v>
      </c>
      <c r="U80" s="18">
        <f t="shared" si="72"/>
        <v>0.00127550769267296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0.020375507692673</v>
      </c>
      <c r="AR80" s="25">
        <f t="shared" si="77"/>
        <v>7.82620833333333</v>
      </c>
      <c r="AS80" s="1">
        <f t="shared" si="78"/>
        <v>0.13</v>
      </c>
      <c r="AT80" s="2">
        <f t="shared" si="82"/>
        <v>5.51</v>
      </c>
      <c r="AU80" s="1">
        <f t="shared" si="79"/>
        <v>765.296271136615</v>
      </c>
    </row>
    <row r="81" s="1" customFormat="1" spans="1:47">
      <c r="A81" s="6"/>
      <c r="B81" s="6"/>
      <c r="C81" s="9">
        <v>5</v>
      </c>
      <c r="D81" s="12">
        <v>23.0640691712903</v>
      </c>
      <c r="E81" s="13">
        <f t="shared" si="80"/>
        <v>14.7060463769667</v>
      </c>
      <c r="F81" s="9" t="s">
        <v>111</v>
      </c>
      <c r="G81" s="6">
        <v>6</v>
      </c>
      <c r="H81" s="11">
        <f t="shared" si="63"/>
        <v>23.0640691712903</v>
      </c>
      <c r="I81" s="11">
        <f t="shared" si="64"/>
        <v>296.21406917129</v>
      </c>
      <c r="J81" s="11">
        <f t="shared" si="65"/>
        <v>0.279641300784223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0.160990705121846</v>
      </c>
      <c r="P81" s="11">
        <f t="shared" si="68"/>
        <v>0.0450196501944423</v>
      </c>
      <c r="Q81" s="16">
        <f t="shared" si="69"/>
        <v>0.0058525545252775</v>
      </c>
      <c r="R81" s="11">
        <f t="shared" si="70"/>
        <v>0.0101740708333333</v>
      </c>
      <c r="S81" s="17">
        <f t="shared" si="71"/>
        <v>0.575242164238014</v>
      </c>
      <c r="T81" s="3">
        <v>0.01</v>
      </c>
      <c r="U81" s="18">
        <f t="shared" si="72"/>
        <v>0.00575242164238014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0.0248524216423801</v>
      </c>
      <c r="AR81" s="25">
        <f t="shared" si="77"/>
        <v>7.82620833333333</v>
      </c>
      <c r="AS81" s="1">
        <f t="shared" si="78"/>
        <v>0.13</v>
      </c>
      <c r="AT81" s="2">
        <f t="shared" si="82"/>
        <v>5.51</v>
      </c>
      <c r="AU81" s="1">
        <f t="shared" si="79"/>
        <v>933.447445752128</v>
      </c>
    </row>
    <row r="82" s="1" customFormat="1" spans="1:47">
      <c r="A82" s="6"/>
      <c r="B82" s="6"/>
      <c r="C82" s="9">
        <v>6</v>
      </c>
      <c r="D82" s="12">
        <v>26.1539636393333</v>
      </c>
      <c r="E82" s="13">
        <f t="shared" si="80"/>
        <v>23.0640691712903</v>
      </c>
      <c r="F82" s="9" t="s">
        <v>109</v>
      </c>
      <c r="G82" s="6">
        <v>7</v>
      </c>
      <c r="H82" s="11">
        <f t="shared" si="63"/>
        <v>26.1539636393333</v>
      </c>
      <c r="I82" s="11">
        <f t="shared" si="64"/>
        <v>299.303963639333</v>
      </c>
      <c r="J82" s="11">
        <f t="shared" si="65"/>
        <v>0.392624059335931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0.194233138260737</v>
      </c>
      <c r="P82" s="11">
        <f t="shared" si="68"/>
        <v>0.0762606032014878</v>
      </c>
      <c r="Q82" s="16">
        <f t="shared" si="69"/>
        <v>0.00991387841619342</v>
      </c>
      <c r="R82" s="11">
        <f t="shared" si="70"/>
        <v>0.0101740708333333</v>
      </c>
      <c r="S82" s="17">
        <f t="shared" si="71"/>
        <v>0.974425928283552</v>
      </c>
      <c r="T82" s="3">
        <v>0.01</v>
      </c>
      <c r="U82" s="18">
        <f t="shared" si="72"/>
        <v>0.00974425928283552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0.0288442592828355</v>
      </c>
      <c r="AR82" s="25">
        <f t="shared" si="77"/>
        <v>7.82620833333333</v>
      </c>
      <c r="AS82" s="1">
        <f t="shared" si="78"/>
        <v>0.13</v>
      </c>
      <c r="AT82" s="2">
        <f t="shared" si="82"/>
        <v>5.51</v>
      </c>
      <c r="AU82" s="1">
        <f t="shared" si="79"/>
        <v>1083.37933983307</v>
      </c>
    </row>
    <row r="83" s="1" customFormat="1" spans="1:47">
      <c r="A83" s="6"/>
      <c r="B83" s="6"/>
      <c r="C83" s="9">
        <v>7</v>
      </c>
      <c r="D83" s="12">
        <v>28.1233496696774</v>
      </c>
      <c r="E83" s="13">
        <f t="shared" si="80"/>
        <v>26.1539636393333</v>
      </c>
      <c r="F83" s="9" t="s">
        <v>109</v>
      </c>
      <c r="G83" s="6">
        <v>8</v>
      </c>
      <c r="H83" s="11">
        <f t="shared" si="63"/>
        <v>28.1233496696774</v>
      </c>
      <c r="I83" s="11">
        <f t="shared" si="64"/>
        <v>301.273349669677</v>
      </c>
      <c r="J83" s="11">
        <f t="shared" si="65"/>
        <v>0.485658888432565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0.196234618392583</v>
      </c>
      <c r="P83" s="11">
        <f t="shared" si="68"/>
        <v>0.0953030866405302</v>
      </c>
      <c r="Q83" s="16">
        <f t="shared" si="69"/>
        <v>0.0123894012632689</v>
      </c>
      <c r="R83" s="11">
        <f t="shared" si="70"/>
        <v>0.0101740708333333</v>
      </c>
      <c r="S83" s="17">
        <f t="shared" si="71"/>
        <v>1.21774277634057</v>
      </c>
      <c r="T83" s="3">
        <v>0.01</v>
      </c>
      <c r="U83" s="18">
        <f t="shared" si="72"/>
        <v>0.0121774277634057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0.0312774277634057</v>
      </c>
      <c r="AR83" s="25">
        <f t="shared" si="77"/>
        <v>7.82620833333333</v>
      </c>
      <c r="AS83" s="1">
        <f t="shared" si="78"/>
        <v>0.13</v>
      </c>
      <c r="AT83" s="2">
        <f t="shared" si="82"/>
        <v>5.51</v>
      </c>
      <c r="AU83" s="1">
        <f t="shared" si="79"/>
        <v>1174.76821677856</v>
      </c>
    </row>
    <row r="84" s="1" customFormat="1" spans="1:47">
      <c r="A84" s="6"/>
      <c r="B84" s="6"/>
      <c r="C84" s="9">
        <v>8</v>
      </c>
      <c r="D84" s="12">
        <v>25.7232966022581</v>
      </c>
      <c r="E84" s="13">
        <f t="shared" si="80"/>
        <v>28.1233496696774</v>
      </c>
      <c r="F84" s="9" t="s">
        <v>109</v>
      </c>
      <c r="G84" s="6">
        <v>9</v>
      </c>
      <c r="H84" s="11">
        <f t="shared" si="63"/>
        <v>25.7232966022581</v>
      </c>
      <c r="I84" s="11">
        <f t="shared" si="64"/>
        <v>298.873296602258</v>
      </c>
      <c r="J84" s="11">
        <f t="shared" si="65"/>
        <v>0.374643826037151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0.179193615085386</v>
      </c>
      <c r="P84" s="11">
        <f t="shared" si="68"/>
        <v>0.0671337815570174</v>
      </c>
      <c r="Q84" s="16">
        <f t="shared" si="69"/>
        <v>0.00872739160241227</v>
      </c>
      <c r="R84" s="11">
        <f t="shared" si="70"/>
        <v>0.0101740708333333</v>
      </c>
      <c r="S84" s="17">
        <f t="shared" si="71"/>
        <v>0.857807238162597</v>
      </c>
      <c r="T84" s="3">
        <v>0.01</v>
      </c>
      <c r="U84" s="18">
        <f t="shared" si="72"/>
        <v>0.00857807238162597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0.027678072381626</v>
      </c>
      <c r="AR84" s="25">
        <f t="shared" si="77"/>
        <v>7.82620833333333</v>
      </c>
      <c r="AS84" s="1">
        <f t="shared" si="78"/>
        <v>0.13</v>
      </c>
      <c r="AT84" s="2">
        <f t="shared" si="82"/>
        <v>5.51</v>
      </c>
      <c r="AU84" s="1">
        <f t="shared" si="79"/>
        <v>1039.57780612871</v>
      </c>
    </row>
    <row r="85" s="1" customFormat="1" spans="1:47">
      <c r="A85" s="6"/>
      <c r="B85" s="6"/>
      <c r="C85" s="9">
        <v>9</v>
      </c>
      <c r="D85" s="12">
        <v>23.4779719623333</v>
      </c>
      <c r="E85" s="13">
        <f t="shared" si="80"/>
        <v>25.7232966022581</v>
      </c>
      <c r="F85" s="9" t="s">
        <v>109</v>
      </c>
      <c r="G85" s="6">
        <v>10</v>
      </c>
      <c r="H85" s="11">
        <f t="shared" si="63"/>
        <v>23.4779719623333</v>
      </c>
      <c r="I85" s="11">
        <f t="shared" si="64"/>
        <v>296.627971962333</v>
      </c>
      <c r="J85" s="11">
        <f t="shared" si="65"/>
        <v>0.292766186092375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0.190321916861702</v>
      </c>
      <c r="P85" s="11">
        <f t="shared" si="68"/>
        <v>0.0557198217293904</v>
      </c>
      <c r="Q85" s="16">
        <f t="shared" si="69"/>
        <v>0.00724357682482075</v>
      </c>
      <c r="R85" s="11">
        <f t="shared" si="70"/>
        <v>0.0101740708333333</v>
      </c>
      <c r="S85" s="17">
        <f t="shared" si="71"/>
        <v>0.711964457834186</v>
      </c>
      <c r="T85" s="3">
        <v>0.01</v>
      </c>
      <c r="U85" s="18">
        <f t="shared" si="72"/>
        <v>0.00711964457834187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0.0187196445783419</v>
      </c>
      <c r="AR85" s="25">
        <f t="shared" si="77"/>
        <v>7.82620833333333</v>
      </c>
      <c r="AS85" s="1">
        <f t="shared" si="78"/>
        <v>0.13</v>
      </c>
      <c r="AT85" s="2">
        <f t="shared" si="82"/>
        <v>5.51</v>
      </c>
      <c r="AU85" s="1">
        <f t="shared" si="79"/>
        <v>703.102686268742</v>
      </c>
    </row>
    <row r="86" s="1" customFormat="1" spans="1:47">
      <c r="A86" s="6"/>
      <c r="B86" s="6"/>
      <c r="C86" s="9">
        <v>10</v>
      </c>
      <c r="D86" s="12">
        <v>14.2422281934194</v>
      </c>
      <c r="E86" s="13">
        <f t="shared" si="80"/>
        <v>23.4779719623333</v>
      </c>
      <c r="F86" s="9" t="s">
        <v>109</v>
      </c>
      <c r="G86" s="6">
        <v>11</v>
      </c>
      <c r="H86" s="11">
        <f t="shared" si="63"/>
        <v>14.2422281934194</v>
      </c>
      <c r="I86" s="11">
        <f t="shared" si="64"/>
        <v>287.392228193419</v>
      </c>
      <c r="J86" s="11">
        <f t="shared" si="65"/>
        <v>0.101951831447346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0.127871990375696</v>
      </c>
      <c r="O86" s="11">
        <f t="shared" si="81"/>
        <v>0.0849921880899488</v>
      </c>
      <c r="P86" s="11">
        <f t="shared" si="68"/>
        <v>0.00866510923448762</v>
      </c>
      <c r="Q86" s="16">
        <f t="shared" si="69"/>
        <v>0.00112646420048339</v>
      </c>
      <c r="R86" s="11">
        <f t="shared" si="70"/>
        <v>0.0101740708333333</v>
      </c>
      <c r="S86" s="17">
        <f t="shared" si="71"/>
        <v>0.110719123046869</v>
      </c>
      <c r="T86" s="3">
        <v>0.01</v>
      </c>
      <c r="U86" s="18">
        <f t="shared" si="72"/>
        <v>0.00110719123046869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0.0127071912304687</v>
      </c>
      <c r="AR86" s="25">
        <f t="shared" si="77"/>
        <v>7.82620833333333</v>
      </c>
      <c r="AS86" s="1">
        <f t="shared" si="78"/>
        <v>0.13</v>
      </c>
      <c r="AT86" s="2">
        <f t="shared" si="82"/>
        <v>5.51</v>
      </c>
      <c r="AU86" s="1">
        <f t="shared" si="79"/>
        <v>477.277239516079</v>
      </c>
    </row>
    <row r="87" s="1" customFormat="1" spans="1:48">
      <c r="A87" s="6"/>
      <c r="B87" s="6"/>
      <c r="C87" s="9">
        <v>11</v>
      </c>
      <c r="D87" s="12">
        <v>5.98939603916667</v>
      </c>
      <c r="E87" s="13">
        <f t="shared" si="80"/>
        <v>14.2422281934194</v>
      </c>
      <c r="F87" s="9" t="s">
        <v>111</v>
      </c>
      <c r="G87" s="6">
        <v>12</v>
      </c>
      <c r="H87" s="11">
        <f t="shared" si="63"/>
        <v>5.98939603916667</v>
      </c>
      <c r="I87" s="11">
        <f t="shared" si="64"/>
        <v>279.139396039167</v>
      </c>
      <c r="J87" s="11">
        <f t="shared" si="65"/>
        <v>0.0374435765644405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0.154589162188795</v>
      </c>
      <c r="P87" s="11">
        <f t="shared" si="68"/>
        <v>0.00578837113044883</v>
      </c>
      <c r="Q87" s="16">
        <f t="shared" si="69"/>
        <v>0.000752488246958348</v>
      </c>
      <c r="R87" s="11">
        <f t="shared" si="70"/>
        <v>0.0101740708333333</v>
      </c>
      <c r="S87" s="17">
        <f t="shared" si="71"/>
        <v>0.073961372914072</v>
      </c>
      <c r="T87" s="3">
        <v>0.01</v>
      </c>
      <c r="U87" s="18">
        <f t="shared" si="72"/>
        <v>0.00073961372914072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0.0123396137291407</v>
      </c>
      <c r="AR87" s="25">
        <f t="shared" si="77"/>
        <v>7.82620833333333</v>
      </c>
      <c r="AS87" s="1">
        <f t="shared" si="78"/>
        <v>0.13</v>
      </c>
      <c r="AT87" s="2">
        <f t="shared" si="82"/>
        <v>5.51</v>
      </c>
      <c r="AU87" s="1">
        <f t="shared" si="79"/>
        <v>463.471169239795</v>
      </c>
      <c r="AV87" s="1">
        <f>SUM(AU76:AU87)</f>
        <v>8498.60237270493</v>
      </c>
    </row>
    <row r="88" s="1" customFormat="1" spans="1:46">
      <c r="A88" s="6"/>
      <c r="B88" s="6"/>
      <c r="C88" s="9">
        <v>12</v>
      </c>
      <c r="D88" s="12">
        <v>-1.58022407951613</v>
      </c>
      <c r="E88" s="13">
        <f t="shared" si="80"/>
        <v>5.98939603916667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v>91.104</v>
      </c>
      <c r="C91" s="9" t="s">
        <v>108</v>
      </c>
      <c r="D91" s="10">
        <v>-2.7</v>
      </c>
      <c r="E91" s="9"/>
      <c r="F91" s="9"/>
      <c r="G91" s="6">
        <v>1</v>
      </c>
      <c r="H91" s="11">
        <f t="shared" ref="H91:H102" si="83">E92</f>
        <v>-2.7</v>
      </c>
      <c r="I91" s="11">
        <f t="shared" ref="I91:I102" si="84">H91+273.15</f>
        <v>270.45</v>
      </c>
      <c r="J91" s="11">
        <f t="shared" ref="J91:J102" si="85">EXP(($C$18*(I91-$C$16))/($C$19*I91*$C$16))</f>
        <v>0.0122082857580567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0.000926853054751663</v>
      </c>
      <c r="Q91" s="16">
        <f t="shared" ref="Q91:Q102" si="89">P91*$B$93</f>
        <v>0.000120490897117716</v>
      </c>
      <c r="R91" s="11">
        <f t="shared" ref="R91:R102" si="90">L91*$B$93</f>
        <v>0.0098696</v>
      </c>
      <c r="S91" s="17">
        <f t="shared" ref="S91:S102" si="91">Q91/R91</f>
        <v>0.0122082857580567</v>
      </c>
      <c r="T91" s="3">
        <v>0.01</v>
      </c>
      <c r="U91" s="18">
        <f t="shared" ref="U91:U102" si="92">S91*T91</f>
        <v>0.000122082857580567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0.0149220828575806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0.729166666666667</v>
      </c>
      <c r="AU91" s="1">
        <f t="shared" ref="AU91:AU102" si="98">AT91*10000*AS91*0.67*AR91*AQ91</f>
        <v>71.9499685702938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-2.20083373193548</v>
      </c>
      <c r="E92" s="13">
        <f t="shared" ref="E92:E103" si="99">D91</f>
        <v>-2.7</v>
      </c>
      <c r="F92" s="9" t="s">
        <v>109</v>
      </c>
      <c r="G92" s="6">
        <v>2</v>
      </c>
      <c r="H92" s="11">
        <f t="shared" si="83"/>
        <v>-2.20083373193548</v>
      </c>
      <c r="I92" s="11">
        <f t="shared" si="84"/>
        <v>270.949166268065</v>
      </c>
      <c r="J92" s="11">
        <f t="shared" si="85"/>
        <v>0.013045473894553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0.150913146945248</v>
      </c>
      <c r="P92" s="11">
        <f t="shared" si="88"/>
        <v>0.00196873351881908</v>
      </c>
      <c r="Q92" s="16">
        <f t="shared" si="89"/>
        <v>0.000255935357446481</v>
      </c>
      <c r="R92" s="11">
        <f t="shared" si="90"/>
        <v>0.0098696</v>
      </c>
      <c r="S92" s="17">
        <f t="shared" si="91"/>
        <v>0.0259316849159521</v>
      </c>
      <c r="T92" s="3">
        <v>0.01</v>
      </c>
      <c r="U92" s="18">
        <f t="shared" si="92"/>
        <v>0.000259316849159521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0.0150593168491595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0.729166666666667</v>
      </c>
      <c r="AU92" s="1">
        <f t="shared" si="98"/>
        <v>72.6116711941917</v>
      </c>
    </row>
    <row r="93" s="1" customFormat="1" spans="1:47">
      <c r="A93" s="6" t="s">
        <v>72</v>
      </c>
      <c r="B93" s="6">
        <v>0.13</v>
      </c>
      <c r="C93" s="9">
        <v>2</v>
      </c>
      <c r="D93" s="12">
        <v>-0.696692473214286</v>
      </c>
      <c r="E93" s="13">
        <f t="shared" si="99"/>
        <v>-2.20083373193548</v>
      </c>
      <c r="F93" s="9" t="s">
        <v>109</v>
      </c>
      <c r="G93" s="6">
        <v>3</v>
      </c>
      <c r="H93" s="11">
        <f t="shared" si="83"/>
        <v>-0.696692473214286</v>
      </c>
      <c r="I93" s="11">
        <f t="shared" si="84"/>
        <v>272.453307526786</v>
      </c>
      <c r="J93" s="11">
        <f t="shared" si="85"/>
        <v>0.0159081792655327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0.224864413426429</v>
      </c>
      <c r="P93" s="11">
        <f t="shared" si="88"/>
        <v>0.00357718339922649</v>
      </c>
      <c r="Q93" s="16">
        <f t="shared" si="89"/>
        <v>0.000465033841899444</v>
      </c>
      <c r="R93" s="11">
        <f t="shared" si="90"/>
        <v>0.0098696</v>
      </c>
      <c r="S93" s="17">
        <f t="shared" si="91"/>
        <v>0.0471178003059338</v>
      </c>
      <c r="T93" s="3">
        <v>0.01</v>
      </c>
      <c r="U93" s="18">
        <f t="shared" si="92"/>
        <v>0.000471178003059338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0.0152711780030593</v>
      </c>
      <c r="AR93" s="25">
        <f t="shared" si="96"/>
        <v>7.592</v>
      </c>
      <c r="AS93" s="1">
        <f t="shared" si="97"/>
        <v>0.13</v>
      </c>
      <c r="AT93" s="2">
        <f t="shared" si="101"/>
        <v>0.729166666666667</v>
      </c>
      <c r="AU93" s="1">
        <f t="shared" si="98"/>
        <v>73.6332044151129</v>
      </c>
    </row>
    <row r="94" s="1" customFormat="1" spans="1:47">
      <c r="A94" s="6"/>
      <c r="B94" s="6"/>
      <c r="C94" s="9">
        <v>3</v>
      </c>
      <c r="D94" s="12">
        <v>9.3621029233871</v>
      </c>
      <c r="E94" s="13">
        <f t="shared" si="99"/>
        <v>-0.696692473214286</v>
      </c>
      <c r="F94" s="9" t="s">
        <v>109</v>
      </c>
      <c r="G94" s="6">
        <v>4</v>
      </c>
      <c r="H94" s="11">
        <f t="shared" si="83"/>
        <v>9.3621029233871</v>
      </c>
      <c r="I94" s="11">
        <f t="shared" si="84"/>
        <v>282.512102923387</v>
      </c>
      <c r="J94" s="11">
        <f t="shared" si="85"/>
        <v>0.0567842828710689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0.297207230027203</v>
      </c>
      <c r="P94" s="11">
        <f t="shared" si="88"/>
        <v>0.0168766994211915</v>
      </c>
      <c r="Q94" s="16">
        <f t="shared" si="89"/>
        <v>0.0021939709247549</v>
      </c>
      <c r="R94" s="11">
        <f t="shared" si="90"/>
        <v>0.0098696</v>
      </c>
      <c r="S94" s="17">
        <f t="shared" si="91"/>
        <v>0.222295830099994</v>
      </c>
      <c r="T94" s="3">
        <v>0.01</v>
      </c>
      <c r="U94" s="18">
        <f t="shared" si="92"/>
        <v>0.00222295830099994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0.0170229583009999</v>
      </c>
      <c r="AR94" s="25">
        <f t="shared" si="96"/>
        <v>7.592</v>
      </c>
      <c r="AS94" s="1">
        <f t="shared" si="97"/>
        <v>0.13</v>
      </c>
      <c r="AT94" s="2">
        <f t="shared" si="101"/>
        <v>0.729166666666667</v>
      </c>
      <c r="AU94" s="1">
        <f t="shared" si="98"/>
        <v>82.079782455313</v>
      </c>
    </row>
    <row r="95" s="1" customFormat="1" spans="1:47">
      <c r="A95" s="6"/>
      <c r="B95" s="6"/>
      <c r="C95" s="9">
        <v>4</v>
      </c>
      <c r="D95" s="12">
        <v>14.7060463769667</v>
      </c>
      <c r="E95" s="13">
        <f t="shared" si="99"/>
        <v>9.3621029233871</v>
      </c>
      <c r="F95" s="9" t="s">
        <v>109</v>
      </c>
      <c r="G95" s="6">
        <v>5</v>
      </c>
      <c r="H95" s="11">
        <f t="shared" si="83"/>
        <v>14.7060463769667</v>
      </c>
      <c r="I95" s="11">
        <f t="shared" si="84"/>
        <v>287.856046376967</v>
      </c>
      <c r="J95" s="11">
        <f t="shared" si="85"/>
        <v>0.107672096937284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0.266314004075711</v>
      </c>
      <c r="O95" s="11">
        <f t="shared" si="100"/>
        <v>0.0899365265303005</v>
      </c>
      <c r="P95" s="11">
        <f t="shared" si="88"/>
        <v>0.00968365440277312</v>
      </c>
      <c r="Q95" s="16">
        <f t="shared" si="89"/>
        <v>0.00125887507236051</v>
      </c>
      <c r="R95" s="11">
        <f t="shared" si="90"/>
        <v>0.0098696</v>
      </c>
      <c r="S95" s="17">
        <f t="shared" si="91"/>
        <v>0.127550769267296</v>
      </c>
      <c r="T95" s="3">
        <v>0.01</v>
      </c>
      <c r="U95" s="18">
        <f t="shared" si="92"/>
        <v>0.00127550769267296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0.028375507692673</v>
      </c>
      <c r="AR95" s="25">
        <f t="shared" si="96"/>
        <v>7.592</v>
      </c>
      <c r="AS95" s="1">
        <f t="shared" si="97"/>
        <v>0.13</v>
      </c>
      <c r="AT95" s="2">
        <f t="shared" si="101"/>
        <v>0.729166666666667</v>
      </c>
      <c r="AU95" s="1">
        <f t="shared" si="98"/>
        <v>136.818492843095</v>
      </c>
    </row>
    <row r="96" s="1" customFormat="1" spans="1:47">
      <c r="A96" s="6"/>
      <c r="B96" s="6"/>
      <c r="C96" s="9">
        <v>5</v>
      </c>
      <c r="D96" s="12">
        <v>23.0640691712903</v>
      </c>
      <c r="E96" s="13">
        <f t="shared" si="99"/>
        <v>14.7060463769667</v>
      </c>
      <c r="F96" s="9" t="s">
        <v>111</v>
      </c>
      <c r="G96" s="6">
        <v>6</v>
      </c>
      <c r="H96" s="11">
        <f t="shared" si="83"/>
        <v>23.0640691712903</v>
      </c>
      <c r="I96" s="11">
        <f t="shared" si="84"/>
        <v>296.21406917129</v>
      </c>
      <c r="J96" s="11">
        <f t="shared" si="85"/>
        <v>0.279641300784223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0.156172872127527</v>
      </c>
      <c r="P96" s="11">
        <f t="shared" si="88"/>
        <v>0.0436723851089499</v>
      </c>
      <c r="Q96" s="16">
        <f t="shared" si="89"/>
        <v>0.00567741006416349</v>
      </c>
      <c r="R96" s="11">
        <f t="shared" si="90"/>
        <v>0.0098696</v>
      </c>
      <c r="S96" s="17">
        <f t="shared" si="91"/>
        <v>0.575242164238012</v>
      </c>
      <c r="T96" s="3">
        <v>0.01</v>
      </c>
      <c r="U96" s="18">
        <f t="shared" si="92"/>
        <v>0.00575242164238012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0.0328524216423801</v>
      </c>
      <c r="AR96" s="25">
        <f t="shared" si="96"/>
        <v>7.592</v>
      </c>
      <c r="AS96" s="1">
        <f t="shared" si="97"/>
        <v>0.13</v>
      </c>
      <c r="AT96" s="2">
        <f t="shared" si="101"/>
        <v>0.729166666666667</v>
      </c>
      <c r="AU96" s="1">
        <f t="shared" si="98"/>
        <v>158.404877334299</v>
      </c>
    </row>
    <row r="97" s="1" customFormat="1" spans="1:47">
      <c r="A97" s="6"/>
      <c r="B97" s="6"/>
      <c r="C97" s="9">
        <v>6</v>
      </c>
      <c r="D97" s="12">
        <v>26.1539636393333</v>
      </c>
      <c r="E97" s="13">
        <f t="shared" si="99"/>
        <v>23.0640691712903</v>
      </c>
      <c r="F97" s="9" t="s">
        <v>109</v>
      </c>
      <c r="G97" s="6">
        <v>7</v>
      </c>
      <c r="H97" s="11">
        <f t="shared" si="83"/>
        <v>26.1539636393333</v>
      </c>
      <c r="I97" s="11">
        <f t="shared" si="84"/>
        <v>299.303963639333</v>
      </c>
      <c r="J97" s="11">
        <f t="shared" si="85"/>
        <v>0.392624059335931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0.188420487018577</v>
      </c>
      <c r="P97" s="11">
        <f t="shared" si="88"/>
        <v>0.0739784164752871</v>
      </c>
      <c r="Q97" s="16">
        <f t="shared" si="89"/>
        <v>0.00961719414178732</v>
      </c>
      <c r="R97" s="11">
        <f t="shared" si="90"/>
        <v>0.0098696</v>
      </c>
      <c r="S97" s="17">
        <f t="shared" si="91"/>
        <v>0.97442592828355</v>
      </c>
      <c r="T97" s="3">
        <v>0.01</v>
      </c>
      <c r="U97" s="18">
        <f t="shared" si="92"/>
        <v>0.0097442592828355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0.0368442592828355</v>
      </c>
      <c r="AR97" s="25">
        <f t="shared" si="96"/>
        <v>7.592</v>
      </c>
      <c r="AS97" s="1">
        <f t="shared" si="97"/>
        <v>0.13</v>
      </c>
      <c r="AT97" s="2">
        <f t="shared" si="101"/>
        <v>0.729166666666667</v>
      </c>
      <c r="AU97" s="1">
        <f t="shared" si="98"/>
        <v>177.65236413019</v>
      </c>
    </row>
    <row r="98" s="1" customFormat="1" spans="1:47">
      <c r="A98" s="6"/>
      <c r="B98" s="6"/>
      <c r="C98" s="9">
        <v>7</v>
      </c>
      <c r="D98" s="12">
        <v>28.1233496696774</v>
      </c>
      <c r="E98" s="13">
        <f t="shared" si="99"/>
        <v>26.1539636393333</v>
      </c>
      <c r="F98" s="9" t="s">
        <v>109</v>
      </c>
      <c r="G98" s="6">
        <v>8</v>
      </c>
      <c r="H98" s="11">
        <f t="shared" si="83"/>
        <v>28.1233496696774</v>
      </c>
      <c r="I98" s="11">
        <f t="shared" si="84"/>
        <v>301.273349669677</v>
      </c>
      <c r="J98" s="11">
        <f t="shared" si="85"/>
        <v>0.485658888432565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0.19036207054329</v>
      </c>
      <c r="P98" s="11">
        <f t="shared" si="88"/>
        <v>0.0924510315797759</v>
      </c>
      <c r="Q98" s="16">
        <f t="shared" si="89"/>
        <v>0.0120186341053709</v>
      </c>
      <c r="R98" s="11">
        <f t="shared" si="90"/>
        <v>0.0098696</v>
      </c>
      <c r="S98" s="17">
        <f t="shared" si="91"/>
        <v>1.21774277634057</v>
      </c>
      <c r="T98" s="3">
        <v>0.01</v>
      </c>
      <c r="U98" s="18">
        <f t="shared" si="92"/>
        <v>0.0121774277634057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0.0392774277634057</v>
      </c>
      <c r="AR98" s="25">
        <f t="shared" si="96"/>
        <v>7.592</v>
      </c>
      <c r="AS98" s="1">
        <f t="shared" si="97"/>
        <v>0.13</v>
      </c>
      <c r="AT98" s="2">
        <f t="shared" si="101"/>
        <v>0.729166666666667</v>
      </c>
      <c r="AU98" s="1">
        <f t="shared" si="98"/>
        <v>189.384398952281</v>
      </c>
    </row>
    <row r="99" s="1" customFormat="1" spans="1:47">
      <c r="A99" s="6"/>
      <c r="B99" s="6"/>
      <c r="C99" s="9">
        <v>8</v>
      </c>
      <c r="D99" s="12">
        <v>25.7232966022581</v>
      </c>
      <c r="E99" s="13">
        <f t="shared" si="99"/>
        <v>28.1233496696774</v>
      </c>
      <c r="F99" s="9" t="s">
        <v>109</v>
      </c>
      <c r="G99" s="6">
        <v>9</v>
      </c>
      <c r="H99" s="11">
        <f t="shared" si="83"/>
        <v>25.7232966022581</v>
      </c>
      <c r="I99" s="11">
        <f t="shared" si="84"/>
        <v>298.873296602258</v>
      </c>
      <c r="J99" s="11">
        <f t="shared" si="85"/>
        <v>0.374643826037151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0.173831038963515</v>
      </c>
      <c r="P99" s="11">
        <f t="shared" si="88"/>
        <v>0.0651247255213042</v>
      </c>
      <c r="Q99" s="16">
        <f t="shared" si="89"/>
        <v>0.00846621431776954</v>
      </c>
      <c r="R99" s="11">
        <f t="shared" si="90"/>
        <v>0.0098696</v>
      </c>
      <c r="S99" s="17">
        <f t="shared" si="91"/>
        <v>0.857807238162595</v>
      </c>
      <c r="T99" s="3">
        <v>0.01</v>
      </c>
      <c r="U99" s="18">
        <f t="shared" si="92"/>
        <v>0.00857807238162595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0.0356780723816259</v>
      </c>
      <c r="AR99" s="25">
        <f t="shared" si="96"/>
        <v>7.592</v>
      </c>
      <c r="AS99" s="1">
        <f t="shared" si="97"/>
        <v>0.13</v>
      </c>
      <c r="AT99" s="2">
        <f t="shared" si="101"/>
        <v>0.729166666666667</v>
      </c>
      <c r="AU99" s="1">
        <f t="shared" si="98"/>
        <v>172.029348114937</v>
      </c>
    </row>
    <row r="100" s="1" customFormat="1" spans="1:47">
      <c r="A100" s="6"/>
      <c r="B100" s="6"/>
      <c r="C100" s="9">
        <v>9</v>
      </c>
      <c r="D100" s="12">
        <v>23.4779719623333</v>
      </c>
      <c r="E100" s="13">
        <f t="shared" si="99"/>
        <v>25.7232966022581</v>
      </c>
      <c r="F100" s="9" t="s">
        <v>109</v>
      </c>
      <c r="G100" s="6">
        <v>10</v>
      </c>
      <c r="H100" s="11">
        <f t="shared" si="83"/>
        <v>23.4779719623333</v>
      </c>
      <c r="I100" s="11">
        <f t="shared" si="84"/>
        <v>296.627971962333</v>
      </c>
      <c r="J100" s="11">
        <f t="shared" si="85"/>
        <v>0.292766186092375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0.18462631344221</v>
      </c>
      <c r="P100" s="11">
        <f t="shared" si="88"/>
        <v>0.0540523416387713</v>
      </c>
      <c r="Q100" s="16">
        <f t="shared" si="89"/>
        <v>0.00702680441304027</v>
      </c>
      <c r="R100" s="11">
        <f t="shared" si="90"/>
        <v>0.0098696</v>
      </c>
      <c r="S100" s="17">
        <f t="shared" si="91"/>
        <v>0.711964457834185</v>
      </c>
      <c r="T100" s="3">
        <v>0.01</v>
      </c>
      <c r="U100" s="18">
        <f t="shared" si="92"/>
        <v>0.00711964457834185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0.0219196445783418</v>
      </c>
      <c r="AR100" s="25">
        <f t="shared" si="96"/>
        <v>7.592</v>
      </c>
      <c r="AS100" s="1">
        <f t="shared" si="97"/>
        <v>0.13</v>
      </c>
      <c r="AT100" s="2">
        <f t="shared" si="101"/>
        <v>0.729166666666667</v>
      </c>
      <c r="AU100" s="1">
        <f t="shared" si="98"/>
        <v>105.690187726207</v>
      </c>
    </row>
    <row r="101" s="1" customFormat="1" spans="1:47">
      <c r="A101" s="6"/>
      <c r="B101" s="6"/>
      <c r="C101" s="9">
        <v>10</v>
      </c>
      <c r="D101" s="12">
        <v>14.2422281934194</v>
      </c>
      <c r="E101" s="13">
        <f t="shared" si="99"/>
        <v>23.4779719623333</v>
      </c>
      <c r="F101" s="9" t="s">
        <v>109</v>
      </c>
      <c r="G101" s="6">
        <v>11</v>
      </c>
      <c r="H101" s="11">
        <f t="shared" si="83"/>
        <v>14.2422281934194</v>
      </c>
      <c r="I101" s="11">
        <f t="shared" si="84"/>
        <v>287.392228193419</v>
      </c>
      <c r="J101" s="11">
        <f t="shared" si="85"/>
        <v>0.101951831447346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0.124045273213267</v>
      </c>
      <c r="O101" s="11">
        <f t="shared" si="100"/>
        <v>0.0824486985901719</v>
      </c>
      <c r="P101" s="11">
        <f t="shared" si="88"/>
        <v>0.00840579582171827</v>
      </c>
      <c r="Q101" s="16">
        <f t="shared" si="89"/>
        <v>0.00109275345682338</v>
      </c>
      <c r="R101" s="11">
        <f t="shared" si="90"/>
        <v>0.0098696</v>
      </c>
      <c r="S101" s="17">
        <f t="shared" si="91"/>
        <v>0.110719123046869</v>
      </c>
      <c r="T101" s="3">
        <v>0.01</v>
      </c>
      <c r="U101" s="18">
        <f t="shared" si="92"/>
        <v>0.00110719123046869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0.0159071912304687</v>
      </c>
      <c r="AR101" s="25">
        <f t="shared" si="96"/>
        <v>7.592</v>
      </c>
      <c r="AS101" s="1">
        <f t="shared" si="97"/>
        <v>0.13</v>
      </c>
      <c r="AT101" s="2">
        <f t="shared" si="101"/>
        <v>0.729166666666667</v>
      </c>
      <c r="AU101" s="1">
        <f t="shared" si="98"/>
        <v>76.6998762838559</v>
      </c>
    </row>
    <row r="102" s="1" customFormat="1" spans="1:48">
      <c r="A102" s="6"/>
      <c r="B102" s="6"/>
      <c r="C102" s="9">
        <v>11</v>
      </c>
      <c r="D102" s="12">
        <v>5.98939603916667</v>
      </c>
      <c r="E102" s="13">
        <f t="shared" si="99"/>
        <v>14.2422281934194</v>
      </c>
      <c r="F102" s="9" t="s">
        <v>111</v>
      </c>
      <c r="G102" s="6">
        <v>12</v>
      </c>
      <c r="H102" s="11">
        <f t="shared" si="83"/>
        <v>5.98939603916667</v>
      </c>
      <c r="I102" s="11">
        <f t="shared" si="84"/>
        <v>279.139396039167</v>
      </c>
      <c r="J102" s="11">
        <f t="shared" si="85"/>
        <v>0.0374435765644405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0.149962902768454</v>
      </c>
      <c r="P102" s="11">
        <f t="shared" si="88"/>
        <v>0.00561514743163633</v>
      </c>
      <c r="Q102" s="16">
        <f t="shared" si="89"/>
        <v>0.000729969166112724</v>
      </c>
      <c r="R102" s="11">
        <f t="shared" si="90"/>
        <v>0.0098696</v>
      </c>
      <c r="S102" s="17">
        <f t="shared" si="91"/>
        <v>0.0739613729140719</v>
      </c>
      <c r="T102" s="3">
        <v>0.01</v>
      </c>
      <c r="U102" s="18">
        <f t="shared" si="92"/>
        <v>0.000739613729140719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0.0155396137291407</v>
      </c>
      <c r="AR102" s="25">
        <f t="shared" si="96"/>
        <v>7.592</v>
      </c>
      <c r="AS102" s="1">
        <f t="shared" si="97"/>
        <v>0.13</v>
      </c>
      <c r="AT102" s="2">
        <f t="shared" si="101"/>
        <v>0.729166666666667</v>
      </c>
      <c r="AU102" s="1">
        <f t="shared" si="98"/>
        <v>74.9275238636132</v>
      </c>
      <c r="AV102" s="1">
        <f>SUM(AU91:AU102)</f>
        <v>1391.88169588339</v>
      </c>
    </row>
    <row r="103" s="1" customFormat="1" spans="1:46">
      <c r="A103" s="6"/>
      <c r="B103" s="6"/>
      <c r="C103" s="9">
        <v>12</v>
      </c>
      <c r="D103" s="12">
        <v>-1.58022407951613</v>
      </c>
      <c r="E103" s="13">
        <f t="shared" si="99"/>
        <v>5.98939603916667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v>134.758</v>
      </c>
      <c r="C107" s="9" t="s">
        <v>108</v>
      </c>
      <c r="D107" s="10">
        <v>-2.7</v>
      </c>
      <c r="E107" s="9"/>
      <c r="F107" s="9"/>
      <c r="G107" s="6">
        <v>1</v>
      </c>
      <c r="H107" s="11">
        <f t="shared" ref="H107:H118" si="102">E108</f>
        <v>-2.7</v>
      </c>
      <c r="I107" s="11">
        <f t="shared" ref="I107:I118" si="103">H107+273.15</f>
        <v>270.45</v>
      </c>
      <c r="J107" s="11">
        <f t="shared" ref="J107:J118" si="104">EXP(($C$18*(I107-$C$16))/($C$19*I107*$C$16))</f>
        <v>0.0122082857580567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7">O107*J107</f>
        <v>0.0370161938741445</v>
      </c>
      <c r="Q107" s="16">
        <f t="shared" ref="Q107:Q118" si="108">P107*$B$109</f>
        <v>0.0107346962235019</v>
      </c>
      <c r="R107" s="11">
        <f t="shared" ref="R107:R118" si="109">L107*$B$109</f>
        <v>0.87929595</v>
      </c>
      <c r="S107" s="17">
        <f t="shared" ref="S107:S118" si="110">Q107/R107</f>
        <v>0.0122082857580567</v>
      </c>
      <c r="T107" s="3">
        <v>0.27</v>
      </c>
      <c r="U107" s="18">
        <f t="shared" ref="U107:U118" si="111">S107*T107</f>
        <v>0.0032962371546753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0.227040458879153</v>
      </c>
      <c r="AC107" s="25">
        <f t="shared" ref="AC107:AC118" si="113">$B$107/12</f>
        <v>11.2298333333333</v>
      </c>
      <c r="AD107" s="1">
        <f t="shared" ref="AD107:AD118" si="114">$B$109</f>
        <v>0.29</v>
      </c>
      <c r="AE107" s="26">
        <f t="shared" ref="AE107:AE118" si="115">$E$9/12</f>
        <v>32.5683333333333</v>
      </c>
      <c r="AF107" s="1">
        <f t="shared" ref="AF107:AF118" si="116">AE107*10000*AC107*AB107</f>
        <v>830370.861553308</v>
      </c>
    </row>
    <row r="108" s="1" customFormat="1" spans="1:32">
      <c r="A108" s="6" t="s">
        <v>110</v>
      </c>
      <c r="B108" s="6">
        <v>27</v>
      </c>
      <c r="C108" s="9">
        <v>1</v>
      </c>
      <c r="D108" s="12">
        <v>-2.20083373193548</v>
      </c>
      <c r="E108" s="13">
        <f t="shared" ref="E108:E119" si="117">D107</f>
        <v>-2.7</v>
      </c>
      <c r="F108" s="9" t="s">
        <v>109</v>
      </c>
      <c r="G108" s="6">
        <v>2</v>
      </c>
      <c r="H108" s="11">
        <f t="shared" si="102"/>
        <v>-2.20083373193548</v>
      </c>
      <c r="I108" s="11">
        <f t="shared" si="103"/>
        <v>270.949166268065</v>
      </c>
      <c r="J108" s="11">
        <f t="shared" si="104"/>
        <v>0.013045473894553</v>
      </c>
      <c r="K108" s="11">
        <f t="shared" si="105"/>
        <v>11.2298333333333</v>
      </c>
      <c r="L108" s="11">
        <f t="shared" si="106"/>
        <v>3.032055</v>
      </c>
      <c r="M108" s="6" t="s">
        <v>109</v>
      </c>
      <c r="N108" s="6"/>
      <c r="O108" s="11">
        <f t="shared" ref="O108:O118" si="118">L108+O107-P107-N108</f>
        <v>6.02709380612586</v>
      </c>
      <c r="P108" s="11">
        <f t="shared" si="107"/>
        <v>0.0786262949078371</v>
      </c>
      <c r="Q108" s="16">
        <f t="shared" si="108"/>
        <v>0.0228016255232727</v>
      </c>
      <c r="R108" s="11">
        <f t="shared" si="109"/>
        <v>0.87929595</v>
      </c>
      <c r="S108" s="17">
        <f t="shared" si="110"/>
        <v>0.0259316849159521</v>
      </c>
      <c r="T108" s="3">
        <v>0.27</v>
      </c>
      <c r="U108" s="18">
        <f t="shared" si="111"/>
        <v>0.00700155492730706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0.227760402122376</v>
      </c>
      <c r="AC108" s="25">
        <f t="shared" si="113"/>
        <v>11.2298333333333</v>
      </c>
      <c r="AD108" s="1">
        <f t="shared" si="114"/>
        <v>0.29</v>
      </c>
      <c r="AE108" s="26">
        <f t="shared" si="115"/>
        <v>32.5683333333333</v>
      </c>
      <c r="AF108" s="1">
        <f t="shared" si="116"/>
        <v>833003.960050798</v>
      </c>
    </row>
    <row r="109" s="1" customFormat="1" spans="1:32">
      <c r="A109" s="6" t="s">
        <v>72</v>
      </c>
      <c r="B109" s="6">
        <v>0.29</v>
      </c>
      <c r="C109" s="9">
        <v>2</v>
      </c>
      <c r="D109" s="12">
        <v>-0.696692473214286</v>
      </c>
      <c r="E109" s="13">
        <f t="shared" si="117"/>
        <v>-2.20083373193548</v>
      </c>
      <c r="F109" s="9" t="s">
        <v>109</v>
      </c>
      <c r="G109" s="6">
        <v>3</v>
      </c>
      <c r="H109" s="11">
        <f t="shared" si="102"/>
        <v>-0.696692473214286</v>
      </c>
      <c r="I109" s="11">
        <f t="shared" si="103"/>
        <v>272.453307526786</v>
      </c>
      <c r="J109" s="11">
        <f t="shared" si="104"/>
        <v>0.0159081792655327</v>
      </c>
      <c r="K109" s="11">
        <f t="shared" si="105"/>
        <v>11.2298333333333</v>
      </c>
      <c r="L109" s="11">
        <f t="shared" si="106"/>
        <v>3.032055</v>
      </c>
      <c r="M109" s="6" t="s">
        <v>109</v>
      </c>
      <c r="N109" s="6"/>
      <c r="O109" s="11">
        <f t="shared" si="118"/>
        <v>8.98052251121802</v>
      </c>
      <c r="P109" s="11">
        <f t="shared" si="107"/>
        <v>0.142863762006608</v>
      </c>
      <c r="Q109" s="16">
        <f t="shared" si="108"/>
        <v>0.0414304909819163</v>
      </c>
      <c r="R109" s="11">
        <f t="shared" si="109"/>
        <v>0.87929595</v>
      </c>
      <c r="S109" s="17">
        <f t="shared" si="110"/>
        <v>0.0471178003059338</v>
      </c>
      <c r="T109" s="3">
        <v>0.27</v>
      </c>
      <c r="U109" s="18">
        <f t="shared" si="111"/>
        <v>0.0127218060826021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0.22887184692185</v>
      </c>
      <c r="AC109" s="25">
        <f t="shared" si="113"/>
        <v>11.2298333333333</v>
      </c>
      <c r="AD109" s="1">
        <f t="shared" si="114"/>
        <v>0.29</v>
      </c>
      <c r="AE109" s="26">
        <f t="shared" si="115"/>
        <v>32.5683333333333</v>
      </c>
      <c r="AF109" s="1">
        <f t="shared" si="116"/>
        <v>837068.924419987</v>
      </c>
    </row>
    <row r="110" s="1" customFormat="1" spans="1:32">
      <c r="A110" s="6"/>
      <c r="B110" s="6"/>
      <c r="C110" s="9">
        <v>3</v>
      </c>
      <c r="D110" s="12">
        <v>9.3621029233871</v>
      </c>
      <c r="E110" s="13">
        <f t="shared" si="117"/>
        <v>-0.696692473214286</v>
      </c>
      <c r="F110" s="9" t="s">
        <v>109</v>
      </c>
      <c r="G110" s="6">
        <v>4</v>
      </c>
      <c r="H110" s="11">
        <f t="shared" si="102"/>
        <v>9.3621029233871</v>
      </c>
      <c r="I110" s="11">
        <f t="shared" si="103"/>
        <v>282.512102923387</v>
      </c>
      <c r="J110" s="11">
        <f t="shared" si="104"/>
        <v>0.0567842828710689</v>
      </c>
      <c r="K110" s="11">
        <f t="shared" si="105"/>
        <v>11.2298333333333</v>
      </c>
      <c r="L110" s="11">
        <f t="shared" si="106"/>
        <v>3.032055</v>
      </c>
      <c r="M110" s="6" t="s">
        <v>109</v>
      </c>
      <c r="N110" s="6"/>
      <c r="O110" s="11">
        <f t="shared" si="118"/>
        <v>11.8697137492114</v>
      </c>
      <c r="P110" s="11">
        <f t="shared" si="107"/>
        <v>0.674013183133837</v>
      </c>
      <c r="Q110" s="16">
        <f t="shared" si="108"/>
        <v>0.195463823108813</v>
      </c>
      <c r="R110" s="11">
        <f t="shared" si="109"/>
        <v>0.87929595</v>
      </c>
      <c r="S110" s="17">
        <f t="shared" si="110"/>
        <v>0.222295830099994</v>
      </c>
      <c r="T110" s="3">
        <v>0.27</v>
      </c>
      <c r="U110" s="18">
        <f t="shared" si="111"/>
        <v>0.0600198741269983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0.238061861542876</v>
      </c>
      <c r="AC110" s="25">
        <f t="shared" si="113"/>
        <v>11.2298333333333</v>
      </c>
      <c r="AD110" s="1">
        <f t="shared" si="114"/>
        <v>0.29</v>
      </c>
      <c r="AE110" s="26">
        <f t="shared" si="115"/>
        <v>32.5683333333333</v>
      </c>
      <c r="AF110" s="1">
        <f t="shared" si="116"/>
        <v>870680.20408451</v>
      </c>
    </row>
    <row r="111" s="1" customFormat="1" spans="1:32">
      <c r="A111" s="6"/>
      <c r="B111" s="6"/>
      <c r="C111" s="9">
        <v>4</v>
      </c>
      <c r="D111" s="12">
        <v>14.7060463769667</v>
      </c>
      <c r="E111" s="13">
        <f t="shared" si="117"/>
        <v>9.3621029233871</v>
      </c>
      <c r="F111" s="9" t="s">
        <v>109</v>
      </c>
      <c r="G111" s="6">
        <v>5</v>
      </c>
      <c r="H111" s="11">
        <f t="shared" si="102"/>
        <v>14.7060463769667</v>
      </c>
      <c r="I111" s="11">
        <f t="shared" si="103"/>
        <v>287.856046376967</v>
      </c>
      <c r="J111" s="11">
        <f t="shared" si="104"/>
        <v>0.107672096937284</v>
      </c>
      <c r="K111" s="11">
        <f t="shared" si="105"/>
        <v>11.2298333333333</v>
      </c>
      <c r="L111" s="11">
        <f t="shared" si="106"/>
        <v>3.032055</v>
      </c>
      <c r="M111" s="6" t="s">
        <v>111</v>
      </c>
      <c r="N111" s="11">
        <f>(O110-P110)*$C$24/100</f>
        <v>10.6359155377737</v>
      </c>
      <c r="O111" s="11">
        <f t="shared" si="118"/>
        <v>3.59184002830388</v>
      </c>
      <c r="P111" s="11">
        <f t="shared" si="107"/>
        <v>0.386740947710751</v>
      </c>
      <c r="Q111" s="16">
        <f t="shared" si="108"/>
        <v>0.112154874836118</v>
      </c>
      <c r="R111" s="11">
        <f t="shared" si="109"/>
        <v>0.87929595</v>
      </c>
      <c r="S111" s="17">
        <f t="shared" si="110"/>
        <v>0.127550769267296</v>
      </c>
      <c r="T111" s="3">
        <v>0.27</v>
      </c>
      <c r="U111" s="18">
        <f t="shared" si="111"/>
        <v>0.0344387077021699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0.281891440906532</v>
      </c>
      <c r="AC111" s="25">
        <f t="shared" si="113"/>
        <v>11.2298333333333</v>
      </c>
      <c r="AD111" s="1">
        <f t="shared" si="114"/>
        <v>0.29</v>
      </c>
      <c r="AE111" s="26">
        <f t="shared" si="115"/>
        <v>32.5683333333333</v>
      </c>
      <c r="AF111" s="1">
        <f t="shared" si="116"/>
        <v>1030981.1731602</v>
      </c>
    </row>
    <row r="112" s="1" customFormat="1" spans="1:32">
      <c r="A112" s="6"/>
      <c r="B112" s="6"/>
      <c r="C112" s="9">
        <v>5</v>
      </c>
      <c r="D112" s="12">
        <v>23.0640691712903</v>
      </c>
      <c r="E112" s="13">
        <f t="shared" si="117"/>
        <v>14.7060463769667</v>
      </c>
      <c r="F112" s="9" t="s">
        <v>111</v>
      </c>
      <c r="G112" s="6">
        <v>6</v>
      </c>
      <c r="H112" s="11">
        <f t="shared" si="102"/>
        <v>23.0640691712903</v>
      </c>
      <c r="I112" s="11">
        <f t="shared" si="103"/>
        <v>296.21406917129</v>
      </c>
      <c r="J112" s="11">
        <f t="shared" si="104"/>
        <v>0.279641300784223</v>
      </c>
      <c r="K112" s="11">
        <f t="shared" si="105"/>
        <v>11.2298333333333</v>
      </c>
      <c r="L112" s="11">
        <f t="shared" si="106"/>
        <v>3.032055</v>
      </c>
      <c r="M112" s="6" t="s">
        <v>109</v>
      </c>
      <c r="N112" s="6"/>
      <c r="O112" s="11">
        <f t="shared" si="118"/>
        <v>6.23715408059313</v>
      </c>
      <c r="P112" s="11">
        <f t="shared" si="107"/>
        <v>1.74416588028869</v>
      </c>
      <c r="Q112" s="16">
        <f t="shared" si="108"/>
        <v>0.505808105283719</v>
      </c>
      <c r="R112" s="11">
        <f t="shared" si="109"/>
        <v>0.87929595</v>
      </c>
      <c r="S112" s="17">
        <f t="shared" si="110"/>
        <v>0.575242164238012</v>
      </c>
      <c r="T112" s="3">
        <v>0.27</v>
      </c>
      <c r="U112" s="18">
        <f t="shared" si="111"/>
        <v>0.155315384344263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0.30537777917809</v>
      </c>
      <c r="AC112" s="25">
        <f t="shared" si="113"/>
        <v>11.2298333333333</v>
      </c>
      <c r="AD112" s="1">
        <f t="shared" si="114"/>
        <v>0.29</v>
      </c>
      <c r="AE112" s="26">
        <f t="shared" si="115"/>
        <v>32.5683333333333</v>
      </c>
      <c r="AF112" s="1">
        <f t="shared" si="116"/>
        <v>1116879.39166084</v>
      </c>
    </row>
    <row r="113" s="1" customFormat="1" spans="1:32">
      <c r="A113" s="6"/>
      <c r="B113" s="6"/>
      <c r="C113" s="9">
        <v>6</v>
      </c>
      <c r="D113" s="12">
        <v>26.1539636393333</v>
      </c>
      <c r="E113" s="13">
        <f t="shared" si="117"/>
        <v>23.0640691712903</v>
      </c>
      <c r="F113" s="9" t="s">
        <v>109</v>
      </c>
      <c r="G113" s="6">
        <v>7</v>
      </c>
      <c r="H113" s="11">
        <f t="shared" si="102"/>
        <v>26.1539636393333</v>
      </c>
      <c r="I113" s="11">
        <f t="shared" si="103"/>
        <v>299.303963639333</v>
      </c>
      <c r="J113" s="11">
        <f t="shared" si="104"/>
        <v>0.392624059335931</v>
      </c>
      <c r="K113" s="11">
        <f t="shared" si="105"/>
        <v>11.2298333333333</v>
      </c>
      <c r="L113" s="11">
        <f t="shared" si="106"/>
        <v>3.032055</v>
      </c>
      <c r="M113" s="6" t="s">
        <v>109</v>
      </c>
      <c r="N113" s="6"/>
      <c r="O113" s="11">
        <f t="shared" si="118"/>
        <v>7.52504320030444</v>
      </c>
      <c r="P113" s="11">
        <f t="shared" si="107"/>
        <v>2.95451300798178</v>
      </c>
      <c r="Q113" s="16">
        <f t="shared" si="108"/>
        <v>0.856808772314716</v>
      </c>
      <c r="R113" s="11">
        <f t="shared" si="109"/>
        <v>0.87929595</v>
      </c>
      <c r="S113" s="17">
        <f t="shared" si="110"/>
        <v>0.974425928283549</v>
      </c>
      <c r="T113" s="3">
        <v>0.27</v>
      </c>
      <c r="U113" s="18">
        <f t="shared" si="111"/>
        <v>0.263095000636558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12"/>
        <v>0.341519358623683</v>
      </c>
      <c r="AC113" s="25">
        <f t="shared" si="113"/>
        <v>11.2298333333333</v>
      </c>
      <c r="AD113" s="1">
        <f t="shared" si="114"/>
        <v>0.29</v>
      </c>
      <c r="AE113" s="26">
        <f t="shared" si="115"/>
        <v>32.5683333333333</v>
      </c>
      <c r="AF113" s="1">
        <f t="shared" si="116"/>
        <v>1249062.50391445</v>
      </c>
    </row>
    <row r="114" s="1" customFormat="1" spans="1:32">
      <c r="A114" s="6"/>
      <c r="B114" s="6"/>
      <c r="C114" s="9">
        <v>7</v>
      </c>
      <c r="D114" s="12">
        <v>28.1233496696774</v>
      </c>
      <c r="E114" s="13">
        <f t="shared" si="117"/>
        <v>26.1539636393333</v>
      </c>
      <c r="F114" s="9" t="s">
        <v>109</v>
      </c>
      <c r="G114" s="6">
        <v>8</v>
      </c>
      <c r="H114" s="11">
        <f t="shared" si="102"/>
        <v>28.1233496696774</v>
      </c>
      <c r="I114" s="11">
        <f t="shared" si="103"/>
        <v>301.273349669677</v>
      </c>
      <c r="J114" s="11">
        <f t="shared" si="104"/>
        <v>0.485658888432565</v>
      </c>
      <c r="K114" s="11">
        <f t="shared" si="105"/>
        <v>11.2298333333333</v>
      </c>
      <c r="L114" s="11">
        <f t="shared" si="106"/>
        <v>3.032055</v>
      </c>
      <c r="M114" s="6" t="s">
        <v>109</v>
      </c>
      <c r="N114" s="6"/>
      <c r="O114" s="11">
        <f t="shared" si="118"/>
        <v>7.60258519232266</v>
      </c>
      <c r="P114" s="11">
        <f t="shared" si="107"/>
        <v>3.6922630737173</v>
      </c>
      <c r="Q114" s="16">
        <f t="shared" si="108"/>
        <v>1.07075629137802</v>
      </c>
      <c r="R114" s="11">
        <f t="shared" si="109"/>
        <v>0.87929595</v>
      </c>
      <c r="S114" s="17">
        <f t="shared" si="110"/>
        <v>1.21774277634057</v>
      </c>
      <c r="T114" s="3">
        <v>0.27</v>
      </c>
      <c r="U114" s="18">
        <f t="shared" si="111"/>
        <v>0.328790549611953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12"/>
        <v>0.354284003789603</v>
      </c>
      <c r="AC114" s="25">
        <f t="shared" si="113"/>
        <v>11.2298333333333</v>
      </c>
      <c r="AD114" s="1">
        <f t="shared" si="114"/>
        <v>0.29</v>
      </c>
      <c r="AE114" s="26">
        <f t="shared" si="115"/>
        <v>32.5683333333333</v>
      </c>
      <c r="AF114" s="1">
        <f t="shared" si="116"/>
        <v>1295747.5284963</v>
      </c>
    </row>
    <row r="115" s="1" customFormat="1" spans="1:32">
      <c r="A115" s="6"/>
      <c r="B115" s="6"/>
      <c r="C115" s="9">
        <v>8</v>
      </c>
      <c r="D115" s="12">
        <v>25.7232966022581</v>
      </c>
      <c r="E115" s="13">
        <f t="shared" si="117"/>
        <v>28.1233496696774</v>
      </c>
      <c r="F115" s="9" t="s">
        <v>109</v>
      </c>
      <c r="G115" s="6">
        <v>9</v>
      </c>
      <c r="H115" s="11">
        <f t="shared" si="102"/>
        <v>25.7232966022581</v>
      </c>
      <c r="I115" s="11">
        <f t="shared" si="103"/>
        <v>298.873296602258</v>
      </c>
      <c r="J115" s="11">
        <f t="shared" si="104"/>
        <v>0.374643826037151</v>
      </c>
      <c r="K115" s="11">
        <f t="shared" si="105"/>
        <v>11.2298333333333</v>
      </c>
      <c r="L115" s="11">
        <f t="shared" si="106"/>
        <v>3.032055</v>
      </c>
      <c r="M115" s="6" t="s">
        <v>109</v>
      </c>
      <c r="N115" s="6"/>
      <c r="O115" s="11">
        <f t="shared" si="118"/>
        <v>6.94237711860536</v>
      </c>
      <c r="P115" s="11">
        <f t="shared" si="107"/>
        <v>2.60091872550709</v>
      </c>
      <c r="Q115" s="16">
        <f t="shared" si="108"/>
        <v>0.754266430397055</v>
      </c>
      <c r="R115" s="11">
        <f t="shared" si="109"/>
        <v>0.87929595</v>
      </c>
      <c r="S115" s="17">
        <f t="shared" si="110"/>
        <v>0.857807238162595</v>
      </c>
      <c r="T115" s="3">
        <v>0.27</v>
      </c>
      <c r="U115" s="18">
        <f t="shared" si="111"/>
        <v>0.231607954303901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12"/>
        <v>0.335401425521248</v>
      </c>
      <c r="AC115" s="25">
        <f t="shared" si="113"/>
        <v>11.2298333333333</v>
      </c>
      <c r="AD115" s="1">
        <f t="shared" si="114"/>
        <v>0.29</v>
      </c>
      <c r="AE115" s="26">
        <f t="shared" si="115"/>
        <v>32.5683333333333</v>
      </c>
      <c r="AF115" s="1">
        <f t="shared" si="116"/>
        <v>1226686.96165967</v>
      </c>
    </row>
    <row r="116" s="1" customFormat="1" spans="1:32">
      <c r="A116" s="6"/>
      <c r="B116" s="6"/>
      <c r="C116" s="9">
        <v>9</v>
      </c>
      <c r="D116" s="12">
        <v>23.4779719623333</v>
      </c>
      <c r="E116" s="13">
        <f t="shared" si="117"/>
        <v>25.7232966022581</v>
      </c>
      <c r="F116" s="9" t="s">
        <v>109</v>
      </c>
      <c r="G116" s="6">
        <v>10</v>
      </c>
      <c r="H116" s="11">
        <f t="shared" si="102"/>
        <v>23.4779719623333</v>
      </c>
      <c r="I116" s="11">
        <f t="shared" si="103"/>
        <v>296.627971962333</v>
      </c>
      <c r="J116" s="11">
        <f t="shared" si="104"/>
        <v>0.292766186092375</v>
      </c>
      <c r="K116" s="11">
        <f t="shared" si="105"/>
        <v>11.2298333333333</v>
      </c>
      <c r="L116" s="11">
        <f t="shared" si="106"/>
        <v>3.032055</v>
      </c>
      <c r="M116" s="6" t="s">
        <v>109</v>
      </c>
      <c r="N116" s="6"/>
      <c r="O116" s="11">
        <f t="shared" si="118"/>
        <v>7.37351339309828</v>
      </c>
      <c r="P116" s="11">
        <f t="shared" si="107"/>
        <v>2.15871539419843</v>
      </c>
      <c r="Q116" s="16">
        <f t="shared" si="108"/>
        <v>0.626027464317544</v>
      </c>
      <c r="R116" s="11">
        <f t="shared" si="109"/>
        <v>0.87929595</v>
      </c>
      <c r="S116" s="17">
        <f t="shared" si="110"/>
        <v>0.711964457834184</v>
      </c>
      <c r="T116" s="3">
        <v>0.27</v>
      </c>
      <c r="U116" s="18">
        <f t="shared" si="111"/>
        <v>0.19223040361523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12"/>
        <v>0.312550367422439</v>
      </c>
      <c r="AC116" s="25">
        <f t="shared" si="113"/>
        <v>11.2298333333333</v>
      </c>
      <c r="AD116" s="1">
        <f t="shared" si="114"/>
        <v>0.29</v>
      </c>
      <c r="AE116" s="26">
        <f t="shared" si="115"/>
        <v>32.5683333333333</v>
      </c>
      <c r="AF116" s="1">
        <f t="shared" si="116"/>
        <v>1143112.19752033</v>
      </c>
    </row>
    <row r="117" s="1" customFormat="1" spans="1:32">
      <c r="A117" s="6"/>
      <c r="B117" s="6"/>
      <c r="C117" s="9">
        <v>10</v>
      </c>
      <c r="D117" s="12">
        <v>14.2422281934194</v>
      </c>
      <c r="E117" s="13">
        <f t="shared" si="117"/>
        <v>23.4779719623333</v>
      </c>
      <c r="F117" s="9" t="s">
        <v>109</v>
      </c>
      <c r="G117" s="6">
        <v>11</v>
      </c>
      <c r="H117" s="11">
        <f t="shared" si="102"/>
        <v>14.2422281934194</v>
      </c>
      <c r="I117" s="11">
        <f t="shared" si="103"/>
        <v>287.392228193419</v>
      </c>
      <c r="J117" s="11">
        <f t="shared" si="104"/>
        <v>0.101951831447346</v>
      </c>
      <c r="K117" s="11">
        <f t="shared" si="105"/>
        <v>11.2298333333333</v>
      </c>
      <c r="L117" s="11">
        <f t="shared" si="106"/>
        <v>3.032055</v>
      </c>
      <c r="M117" s="6" t="s">
        <v>111</v>
      </c>
      <c r="N117" s="11">
        <f>(O116-P116)*$C$24/100</f>
        <v>4.95405809895486</v>
      </c>
      <c r="O117" s="11">
        <f t="shared" si="118"/>
        <v>3.29279489994499</v>
      </c>
      <c r="P117" s="11">
        <f t="shared" si="107"/>
        <v>0.335706470629873</v>
      </c>
      <c r="Q117" s="16">
        <f t="shared" si="108"/>
        <v>0.0973548764826633</v>
      </c>
      <c r="R117" s="11">
        <f t="shared" si="109"/>
        <v>0.87929595</v>
      </c>
      <c r="S117" s="17">
        <f t="shared" si="110"/>
        <v>0.110719123046869</v>
      </c>
      <c r="T117" s="3">
        <v>0.27</v>
      </c>
      <c r="U117" s="18">
        <f t="shared" si="111"/>
        <v>0.0298941632226545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0.232208435914162</v>
      </c>
      <c r="AC117" s="25">
        <f t="shared" si="113"/>
        <v>11.2298333333333</v>
      </c>
      <c r="AD117" s="1">
        <f t="shared" si="114"/>
        <v>0.29</v>
      </c>
      <c r="AE117" s="26">
        <f t="shared" si="115"/>
        <v>32.5683333333333</v>
      </c>
      <c r="AF117" s="1">
        <f t="shared" si="116"/>
        <v>849272.063410603</v>
      </c>
    </row>
    <row r="118" s="1" customFormat="1" spans="1:33">
      <c r="A118" s="6"/>
      <c r="B118" s="6"/>
      <c r="C118" s="9">
        <v>11</v>
      </c>
      <c r="D118" s="12">
        <v>5.98939603916667</v>
      </c>
      <c r="E118" s="13">
        <f t="shared" si="117"/>
        <v>14.2422281934194</v>
      </c>
      <c r="F118" s="9" t="s">
        <v>111</v>
      </c>
      <c r="G118" s="6">
        <v>12</v>
      </c>
      <c r="H118" s="11">
        <f t="shared" si="102"/>
        <v>5.98939603916667</v>
      </c>
      <c r="I118" s="11">
        <f t="shared" si="103"/>
        <v>279.139396039167</v>
      </c>
      <c r="J118" s="11">
        <f t="shared" si="104"/>
        <v>0.0374435765644405</v>
      </c>
      <c r="K118" s="11">
        <f t="shared" si="105"/>
        <v>11.2298333333333</v>
      </c>
      <c r="L118" s="11">
        <f t="shared" si="106"/>
        <v>3.032055</v>
      </c>
      <c r="M118" s="6" t="s">
        <v>109</v>
      </c>
      <c r="N118" s="6"/>
      <c r="O118" s="11">
        <f t="shared" si="118"/>
        <v>5.98914342931512</v>
      </c>
      <c r="P118" s="11">
        <f t="shared" si="107"/>
        <v>0.224254950550976</v>
      </c>
      <c r="Q118" s="16">
        <f t="shared" si="108"/>
        <v>0.0650339356597831</v>
      </c>
      <c r="R118" s="11">
        <f t="shared" si="109"/>
        <v>0.87929595</v>
      </c>
      <c r="S118" s="17">
        <f t="shared" si="110"/>
        <v>0.0739613729140718</v>
      </c>
      <c r="T118" s="3">
        <v>0.27</v>
      </c>
      <c r="U118" s="18">
        <f t="shared" si="111"/>
        <v>0.0199695706867994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0.230280087584445</v>
      </c>
      <c r="AC118" s="25">
        <f t="shared" si="113"/>
        <v>11.2298333333333</v>
      </c>
      <c r="AD118" s="1">
        <f t="shared" si="114"/>
        <v>0.29</v>
      </c>
      <c r="AE118" s="26">
        <f t="shared" si="115"/>
        <v>32.5683333333333</v>
      </c>
      <c r="AF118" s="1">
        <f t="shared" si="116"/>
        <v>842219.380942347</v>
      </c>
      <c r="AG118" s="1">
        <f>SUM(AF107:AF118)</f>
        <v>12125085.1508733</v>
      </c>
    </row>
    <row r="119" s="1" customFormat="1" spans="1:46">
      <c r="A119" s="6"/>
      <c r="B119" s="6"/>
      <c r="C119" s="9">
        <v>12</v>
      </c>
      <c r="D119" s="12">
        <v>-1.58022407951613</v>
      </c>
      <c r="E119" s="13">
        <f t="shared" si="117"/>
        <v>5.98939603916667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v>625.464</v>
      </c>
      <c r="C123" s="9" t="s">
        <v>108</v>
      </c>
      <c r="D123" s="10">
        <v>-2.7</v>
      </c>
      <c r="E123" s="9"/>
      <c r="F123" s="9"/>
      <c r="G123" s="6">
        <v>1</v>
      </c>
      <c r="H123" s="11">
        <f t="shared" ref="H123:H134" si="119">E124</f>
        <v>-2.7</v>
      </c>
      <c r="I123" s="11">
        <f t="shared" ref="I123:I134" si="120">H123+273.15</f>
        <v>270.45</v>
      </c>
      <c r="J123" s="11">
        <f t="shared" ref="J123:J134" si="121">EXP(($C$18*(I123-$C$16))/($C$19*I123*$C$16))</f>
        <v>0.0122082857580567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0.0063632027028143</v>
      </c>
      <c r="Q123" s="16">
        <f t="shared" ref="Q123:Q134" si="125">P123*$B$125</f>
        <v>0.00165443270273172</v>
      </c>
      <c r="R123" s="11">
        <f t="shared" ref="R123:R134" si="126">L123*$B$125</f>
        <v>0.1355172</v>
      </c>
      <c r="S123" s="17">
        <f t="shared" ref="S123:S134" si="127">Q123/R123</f>
        <v>0.0122082857580567</v>
      </c>
      <c r="T123" s="3">
        <v>0.01</v>
      </c>
      <c r="U123" s="18">
        <f t="shared" ref="U123:U134" si="128">S123*T123</f>
        <v>0.000122082857580567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0.00561208285758057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0.00833333333333333</v>
      </c>
      <c r="AX123" s="1">
        <f t="shared" ref="AX123:AX134" si="134">AW123*10000*AV123*0.67*AU123*AT123</f>
        <v>4.24631346556919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-2.20083373193548</v>
      </c>
      <c r="E124" s="13">
        <f t="shared" ref="E124:E135" si="135">D123</f>
        <v>-2.7</v>
      </c>
      <c r="F124" s="9" t="s">
        <v>109</v>
      </c>
      <c r="G124" s="6">
        <v>2</v>
      </c>
      <c r="H124" s="11">
        <f t="shared" si="119"/>
        <v>-2.20083373193548</v>
      </c>
      <c r="I124" s="11">
        <f t="shared" si="120"/>
        <v>270.949166268065</v>
      </c>
      <c r="J124" s="11">
        <f t="shared" si="121"/>
        <v>0.013045473894553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1.03607679729719</v>
      </c>
      <c r="P124" s="11">
        <f t="shared" si="124"/>
        <v>0.0135161128118925</v>
      </c>
      <c r="Q124" s="16">
        <f t="shared" si="125"/>
        <v>0.00351418933109206</v>
      </c>
      <c r="R124" s="11">
        <f t="shared" si="126"/>
        <v>0.1355172</v>
      </c>
      <c r="S124" s="17">
        <f t="shared" si="127"/>
        <v>0.0259316849159521</v>
      </c>
      <c r="T124" s="3">
        <v>0.01</v>
      </c>
      <c r="U124" s="18">
        <f t="shared" si="128"/>
        <v>0.000259316849159521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0.00574931684915952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0.00833333333333333</v>
      </c>
      <c r="AX124" s="1">
        <f t="shared" si="134"/>
        <v>4.35014987731931</v>
      </c>
    </row>
    <row r="125" s="1" customFormat="1" spans="1:50">
      <c r="A125" s="6" t="s">
        <v>72</v>
      </c>
      <c r="B125" s="6">
        <v>0.26</v>
      </c>
      <c r="C125" s="9">
        <v>2</v>
      </c>
      <c r="D125" s="12">
        <v>-0.696692473214286</v>
      </c>
      <c r="E125" s="13">
        <f t="shared" si="135"/>
        <v>-2.20083373193548</v>
      </c>
      <c r="F125" s="9" t="s">
        <v>109</v>
      </c>
      <c r="G125" s="6">
        <v>3</v>
      </c>
      <c r="H125" s="11">
        <f t="shared" si="119"/>
        <v>-0.696692473214286</v>
      </c>
      <c r="I125" s="11">
        <f t="shared" si="120"/>
        <v>272.453307526786</v>
      </c>
      <c r="J125" s="11">
        <f t="shared" si="121"/>
        <v>0.0159081792655327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1.54378068448529</v>
      </c>
      <c r="P125" s="11">
        <f t="shared" si="124"/>
        <v>0.0245587398754588</v>
      </c>
      <c r="Q125" s="16">
        <f t="shared" si="125"/>
        <v>0.00638527236761929</v>
      </c>
      <c r="R125" s="11">
        <f t="shared" si="126"/>
        <v>0.1355172</v>
      </c>
      <c r="S125" s="17">
        <f t="shared" si="127"/>
        <v>0.0471178003059338</v>
      </c>
      <c r="T125" s="3">
        <v>0.01</v>
      </c>
      <c r="U125" s="18">
        <f t="shared" si="128"/>
        <v>0.000471178003059338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0.00596117800305934</v>
      </c>
      <c r="AU125" s="25">
        <f t="shared" si="132"/>
        <v>52.122</v>
      </c>
      <c r="AV125" s="1">
        <f t="shared" si="133"/>
        <v>0.26</v>
      </c>
      <c r="AW125" s="2">
        <f t="shared" si="137"/>
        <v>0.00833333333333333</v>
      </c>
      <c r="AX125" s="1">
        <f t="shared" si="134"/>
        <v>4.51045201352541</v>
      </c>
    </row>
    <row r="126" s="1" customFormat="1" spans="1:50">
      <c r="A126" s="6"/>
      <c r="B126" s="6"/>
      <c r="C126" s="9">
        <v>3</v>
      </c>
      <c r="D126" s="12">
        <v>9.3621029233871</v>
      </c>
      <c r="E126" s="13">
        <f t="shared" si="135"/>
        <v>-0.696692473214286</v>
      </c>
      <c r="F126" s="9" t="s">
        <v>109</v>
      </c>
      <c r="G126" s="6">
        <v>4</v>
      </c>
      <c r="H126" s="11">
        <f t="shared" si="119"/>
        <v>9.3621029233871</v>
      </c>
      <c r="I126" s="11">
        <f t="shared" si="120"/>
        <v>282.512102923387</v>
      </c>
      <c r="J126" s="11">
        <f t="shared" si="121"/>
        <v>0.0567842828710689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2.04044194460983</v>
      </c>
      <c r="P126" s="11">
        <f t="shared" si="124"/>
        <v>0.115865032564719</v>
      </c>
      <c r="Q126" s="16">
        <f t="shared" si="125"/>
        <v>0.0301249084668269</v>
      </c>
      <c r="R126" s="11">
        <f t="shared" si="126"/>
        <v>0.1355172</v>
      </c>
      <c r="S126" s="17">
        <f t="shared" si="127"/>
        <v>0.222295830099994</v>
      </c>
      <c r="T126" s="3">
        <v>0.01</v>
      </c>
      <c r="U126" s="18">
        <f t="shared" si="128"/>
        <v>0.00222295830099994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0.00771295830099994</v>
      </c>
      <c r="AU126" s="25">
        <f t="shared" si="132"/>
        <v>52.122</v>
      </c>
      <c r="AV126" s="1">
        <f t="shared" si="133"/>
        <v>0.26</v>
      </c>
      <c r="AW126" s="2">
        <f t="shared" si="137"/>
        <v>0.00833333333333333</v>
      </c>
      <c r="AX126" s="1">
        <f t="shared" si="134"/>
        <v>5.8359150290645</v>
      </c>
    </row>
    <row r="127" s="1" customFormat="1" spans="1:50">
      <c r="A127" s="6"/>
      <c r="B127" s="6"/>
      <c r="C127" s="9">
        <v>4</v>
      </c>
      <c r="D127" s="12">
        <v>14.7060463769667</v>
      </c>
      <c r="E127" s="13">
        <f t="shared" si="135"/>
        <v>9.3621029233871</v>
      </c>
      <c r="F127" s="9" t="s">
        <v>109</v>
      </c>
      <c r="G127" s="6">
        <v>5</v>
      </c>
      <c r="H127" s="11">
        <f t="shared" si="119"/>
        <v>14.7060463769667</v>
      </c>
      <c r="I127" s="11">
        <f t="shared" si="120"/>
        <v>287.856046376967</v>
      </c>
      <c r="J127" s="11">
        <f t="shared" si="121"/>
        <v>0.107672096937284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1.82834806644286</v>
      </c>
      <c r="O127" s="11">
        <f t="shared" si="136"/>
        <v>0.617448845602256</v>
      </c>
      <c r="P127" s="11">
        <f t="shared" si="124"/>
        <v>0.0664820119575001</v>
      </c>
      <c r="Q127" s="16">
        <f t="shared" si="125"/>
        <v>0.01728532310895</v>
      </c>
      <c r="R127" s="11">
        <f t="shared" si="126"/>
        <v>0.1355172</v>
      </c>
      <c r="S127" s="17">
        <f t="shared" si="127"/>
        <v>0.127550769267296</v>
      </c>
      <c r="T127" s="3">
        <v>0.01</v>
      </c>
      <c r="U127" s="18">
        <f t="shared" si="128"/>
        <v>0.00127550769267296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0.011225507692673</v>
      </c>
      <c r="AU127" s="25">
        <f t="shared" si="132"/>
        <v>52.122</v>
      </c>
      <c r="AV127" s="1">
        <f t="shared" si="133"/>
        <v>0.26</v>
      </c>
      <c r="AW127" s="2">
        <f t="shared" si="137"/>
        <v>0.00833333333333333</v>
      </c>
      <c r="AX127" s="1">
        <f t="shared" si="134"/>
        <v>8.49364232191638</v>
      </c>
    </row>
    <row r="128" s="1" customFormat="1" spans="1:50">
      <c r="A128" s="6"/>
      <c r="B128" s="6"/>
      <c r="C128" s="9">
        <v>5</v>
      </c>
      <c r="D128" s="12">
        <v>23.0640691712903</v>
      </c>
      <c r="E128" s="13">
        <f t="shared" si="135"/>
        <v>14.7060463769667</v>
      </c>
      <c r="F128" s="9" t="s">
        <v>111</v>
      </c>
      <c r="G128" s="6">
        <v>6</v>
      </c>
      <c r="H128" s="11">
        <f t="shared" si="119"/>
        <v>23.0640691712903</v>
      </c>
      <c r="I128" s="11">
        <f t="shared" si="120"/>
        <v>296.21406917129</v>
      </c>
      <c r="J128" s="11">
        <f t="shared" si="121"/>
        <v>0.279641300784223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1.07218683364476</v>
      </c>
      <c r="P128" s="11">
        <f t="shared" si="124"/>
        <v>0.299827720844137</v>
      </c>
      <c r="Q128" s="16">
        <f t="shared" si="125"/>
        <v>0.0779552074194756</v>
      </c>
      <c r="R128" s="11">
        <f t="shared" si="126"/>
        <v>0.1355172</v>
      </c>
      <c r="S128" s="17">
        <f t="shared" si="127"/>
        <v>0.575242164238013</v>
      </c>
      <c r="T128" s="3">
        <v>0.01</v>
      </c>
      <c r="U128" s="18">
        <f t="shared" si="128"/>
        <v>0.00575242164238013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0.0157024216423801</v>
      </c>
      <c r="AU128" s="25">
        <f t="shared" si="132"/>
        <v>52.122</v>
      </c>
      <c r="AV128" s="1">
        <f t="shared" si="133"/>
        <v>0.26</v>
      </c>
      <c r="AW128" s="2">
        <f t="shared" si="137"/>
        <v>0.00833333333333333</v>
      </c>
      <c r="AX128" s="1">
        <f t="shared" si="134"/>
        <v>11.8810441959207</v>
      </c>
    </row>
    <row r="129" s="1" customFormat="1" spans="1:50">
      <c r="A129" s="6"/>
      <c r="B129" s="6"/>
      <c r="C129" s="9">
        <v>6</v>
      </c>
      <c r="D129" s="12">
        <v>26.1539636393333</v>
      </c>
      <c r="E129" s="13">
        <f t="shared" si="135"/>
        <v>23.0640691712903</v>
      </c>
      <c r="F129" s="9" t="s">
        <v>109</v>
      </c>
      <c r="G129" s="6">
        <v>7</v>
      </c>
      <c r="H129" s="11">
        <f t="shared" si="119"/>
        <v>26.1539636393333</v>
      </c>
      <c r="I129" s="11">
        <f t="shared" si="120"/>
        <v>299.303963639333</v>
      </c>
      <c r="J129" s="11">
        <f t="shared" si="121"/>
        <v>0.392624059335931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1.29357911280062</v>
      </c>
      <c r="P129" s="11">
        <f t="shared" si="124"/>
        <v>0.507890282339952</v>
      </c>
      <c r="Q129" s="16">
        <f t="shared" si="125"/>
        <v>0.132051473408387</v>
      </c>
      <c r="R129" s="11">
        <f t="shared" si="126"/>
        <v>0.1355172</v>
      </c>
      <c r="S129" s="17">
        <f t="shared" si="127"/>
        <v>0.97442592828355</v>
      </c>
      <c r="T129" s="3">
        <v>0.01</v>
      </c>
      <c r="U129" s="18">
        <f t="shared" si="128"/>
        <v>0.0097442592828355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0.0196942592828355</v>
      </c>
      <c r="AU129" s="25">
        <f t="shared" si="132"/>
        <v>52.122</v>
      </c>
      <c r="AV129" s="1">
        <f t="shared" si="133"/>
        <v>0.26</v>
      </c>
      <c r="AW129" s="2">
        <f t="shared" si="137"/>
        <v>0.00833333333333333</v>
      </c>
      <c r="AX129" s="1">
        <f t="shared" si="134"/>
        <v>14.9014190469683</v>
      </c>
    </row>
    <row r="130" s="1" customFormat="1" spans="1:50">
      <c r="A130" s="6"/>
      <c r="B130" s="6"/>
      <c r="C130" s="9">
        <v>7</v>
      </c>
      <c r="D130" s="12">
        <v>28.1233496696774</v>
      </c>
      <c r="E130" s="13">
        <f t="shared" si="135"/>
        <v>26.1539636393333</v>
      </c>
      <c r="F130" s="9" t="s">
        <v>109</v>
      </c>
      <c r="G130" s="6">
        <v>8</v>
      </c>
      <c r="H130" s="11">
        <f t="shared" si="119"/>
        <v>28.1233496696774</v>
      </c>
      <c r="I130" s="11">
        <f t="shared" si="120"/>
        <v>301.273349669677</v>
      </c>
      <c r="J130" s="11">
        <f t="shared" si="121"/>
        <v>0.485658888432565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1.30690883046067</v>
      </c>
      <c r="P130" s="11">
        <f t="shared" si="124"/>
        <v>0.634711889884231</v>
      </c>
      <c r="Q130" s="16">
        <f t="shared" si="125"/>
        <v>0.1650250913699</v>
      </c>
      <c r="R130" s="11">
        <f t="shared" si="126"/>
        <v>0.1355172</v>
      </c>
      <c r="S130" s="17">
        <f t="shared" si="127"/>
        <v>1.21774277634057</v>
      </c>
      <c r="T130" s="3">
        <v>0.01</v>
      </c>
      <c r="U130" s="18">
        <f t="shared" si="128"/>
        <v>0.0121774277634057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0.0221274277634057</v>
      </c>
      <c r="AU130" s="25">
        <f t="shared" si="132"/>
        <v>52.122</v>
      </c>
      <c r="AV130" s="1">
        <f t="shared" si="133"/>
        <v>0.26</v>
      </c>
      <c r="AW130" s="2">
        <f t="shared" si="137"/>
        <v>0.00833333333333333</v>
      </c>
      <c r="AX130" s="1">
        <f t="shared" si="134"/>
        <v>16.7424460498194</v>
      </c>
    </row>
    <row r="131" s="1" customFormat="1" spans="1:50">
      <c r="A131" s="6"/>
      <c r="B131" s="6"/>
      <c r="C131" s="9">
        <v>8</v>
      </c>
      <c r="D131" s="12">
        <v>25.7232966022581</v>
      </c>
      <c r="E131" s="13">
        <f t="shared" si="135"/>
        <v>28.1233496696774</v>
      </c>
      <c r="F131" s="9" t="s">
        <v>109</v>
      </c>
      <c r="G131" s="6">
        <v>9</v>
      </c>
      <c r="H131" s="11">
        <f t="shared" si="119"/>
        <v>25.7232966022581</v>
      </c>
      <c r="I131" s="11">
        <f t="shared" si="120"/>
        <v>298.873296602258</v>
      </c>
      <c r="J131" s="11">
        <f t="shared" si="121"/>
        <v>0.374643826037151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1.19341694057644</v>
      </c>
      <c r="P131" s="11">
        <f t="shared" si="124"/>
        <v>0.447106288675108</v>
      </c>
      <c r="Q131" s="16">
        <f t="shared" si="125"/>
        <v>0.116247635055528</v>
      </c>
      <c r="R131" s="11">
        <f t="shared" si="126"/>
        <v>0.1355172</v>
      </c>
      <c r="S131" s="17">
        <f t="shared" si="127"/>
        <v>0.857807238162595</v>
      </c>
      <c r="T131" s="3">
        <v>0.01</v>
      </c>
      <c r="U131" s="18">
        <f t="shared" si="128"/>
        <v>0.00857807238162595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0.0185280723816259</v>
      </c>
      <c r="AU131" s="25">
        <f t="shared" si="132"/>
        <v>52.122</v>
      </c>
      <c r="AV131" s="1">
        <f t="shared" si="133"/>
        <v>0.26</v>
      </c>
      <c r="AW131" s="2">
        <f t="shared" si="137"/>
        <v>0.00833333333333333</v>
      </c>
      <c r="AX131" s="1">
        <f t="shared" si="134"/>
        <v>14.019038072267</v>
      </c>
    </row>
    <row r="132" s="1" customFormat="1" spans="1:50">
      <c r="A132" s="6"/>
      <c r="B132" s="6"/>
      <c r="C132" s="9">
        <v>9</v>
      </c>
      <c r="D132" s="12">
        <v>23.4779719623333</v>
      </c>
      <c r="E132" s="13">
        <f t="shared" si="135"/>
        <v>25.7232966022581</v>
      </c>
      <c r="F132" s="9" t="s">
        <v>109</v>
      </c>
      <c r="G132" s="6">
        <v>10</v>
      </c>
      <c r="H132" s="11">
        <f t="shared" si="119"/>
        <v>23.4779719623333</v>
      </c>
      <c r="I132" s="11">
        <f t="shared" si="120"/>
        <v>296.627971962333</v>
      </c>
      <c r="J132" s="11">
        <f t="shared" si="121"/>
        <v>0.292766186092375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1.26753065190133</v>
      </c>
      <c r="P132" s="11">
        <f t="shared" si="124"/>
        <v>0.371090114712334</v>
      </c>
      <c r="Q132" s="16">
        <f t="shared" si="125"/>
        <v>0.0964834298252068</v>
      </c>
      <c r="R132" s="11">
        <f t="shared" si="126"/>
        <v>0.1355172</v>
      </c>
      <c r="S132" s="17">
        <f t="shared" si="127"/>
        <v>0.711964457834185</v>
      </c>
      <c r="T132" s="3">
        <v>0.01</v>
      </c>
      <c r="U132" s="18">
        <f t="shared" si="128"/>
        <v>0.00711964457834185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9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0.0145696445783418</v>
      </c>
      <c r="AU132" s="25">
        <f t="shared" si="132"/>
        <v>52.122</v>
      </c>
      <c r="AV132" s="1">
        <f t="shared" si="133"/>
        <v>0.26</v>
      </c>
      <c r="AW132" s="2">
        <f t="shared" si="137"/>
        <v>0.00833333333333333</v>
      </c>
      <c r="AX132" s="1">
        <f t="shared" si="134"/>
        <v>11.023942363574</v>
      </c>
    </row>
    <row r="133" s="1" customFormat="1" spans="1:50">
      <c r="A133" s="6"/>
      <c r="B133" s="6"/>
      <c r="C133" s="9">
        <v>10</v>
      </c>
      <c r="D133" s="12">
        <v>14.2422281934194</v>
      </c>
      <c r="E133" s="13">
        <f t="shared" si="135"/>
        <v>23.4779719623333</v>
      </c>
      <c r="F133" s="9" t="s">
        <v>109</v>
      </c>
      <c r="G133" s="6">
        <v>11</v>
      </c>
      <c r="H133" s="11">
        <f t="shared" si="119"/>
        <v>14.2422281934194</v>
      </c>
      <c r="I133" s="11">
        <f t="shared" si="120"/>
        <v>287.392228193419</v>
      </c>
      <c r="J133" s="11">
        <f t="shared" si="121"/>
        <v>0.101951831447346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0.851618510329545</v>
      </c>
      <c r="O133" s="11">
        <f t="shared" si="136"/>
        <v>0.56604202685945</v>
      </c>
      <c r="P133" s="11">
        <f t="shared" si="124"/>
        <v>0.0577090213144889</v>
      </c>
      <c r="Q133" s="16">
        <f t="shared" si="125"/>
        <v>0.0150043455417671</v>
      </c>
      <c r="R133" s="11">
        <f t="shared" si="126"/>
        <v>0.1355172</v>
      </c>
      <c r="S133" s="17">
        <f t="shared" si="127"/>
        <v>0.110719123046869</v>
      </c>
      <c r="T133" s="3">
        <v>0.01</v>
      </c>
      <c r="U133" s="18">
        <f t="shared" si="128"/>
        <v>0.00110719123046869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0.00659719123046869</v>
      </c>
      <c r="AU133" s="25">
        <f t="shared" si="132"/>
        <v>52.122</v>
      </c>
      <c r="AV133" s="1">
        <f t="shared" si="133"/>
        <v>0.26</v>
      </c>
      <c r="AW133" s="2">
        <f t="shared" si="137"/>
        <v>0.00833333333333333</v>
      </c>
      <c r="AX133" s="1">
        <f t="shared" si="134"/>
        <v>4.991683599082</v>
      </c>
    </row>
    <row r="134" s="1" customFormat="1" spans="1:51">
      <c r="A134" s="6"/>
      <c r="B134" s="6"/>
      <c r="C134" s="9">
        <v>11</v>
      </c>
      <c r="D134" s="12">
        <v>5.98939603916667</v>
      </c>
      <c r="E134" s="13">
        <f t="shared" si="135"/>
        <v>14.2422281934194</v>
      </c>
      <c r="F134" s="9" t="s">
        <v>111</v>
      </c>
      <c r="G134" s="6">
        <v>12</v>
      </c>
      <c r="H134" s="11">
        <f t="shared" si="119"/>
        <v>5.98939603916667</v>
      </c>
      <c r="I134" s="11">
        <f t="shared" si="120"/>
        <v>279.139396039167</v>
      </c>
      <c r="J134" s="11">
        <f t="shared" si="121"/>
        <v>0.0374435765644405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1.02955300554496</v>
      </c>
      <c r="P134" s="11">
        <f t="shared" si="124"/>
        <v>0.0385501467902725</v>
      </c>
      <c r="Q134" s="16">
        <f t="shared" si="125"/>
        <v>0.0100230381654709</v>
      </c>
      <c r="R134" s="11">
        <f t="shared" si="126"/>
        <v>0.1355172</v>
      </c>
      <c r="S134" s="17">
        <f t="shared" si="127"/>
        <v>0.0739613729140719</v>
      </c>
      <c r="T134" s="3">
        <v>0.01</v>
      </c>
      <c r="U134" s="18">
        <f t="shared" si="128"/>
        <v>0.000739613729140719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0.00622961372914072</v>
      </c>
      <c r="AU134" s="25">
        <f t="shared" si="132"/>
        <v>52.122</v>
      </c>
      <c r="AV134" s="1">
        <f t="shared" si="133"/>
        <v>0.26</v>
      </c>
      <c r="AW134" s="2">
        <f t="shared" si="137"/>
        <v>0.00833333333333333</v>
      </c>
      <c r="AX134" s="1">
        <f t="shared" si="134"/>
        <v>4.71356060390546</v>
      </c>
      <c r="AY134" s="1">
        <f>SUM(AX123:AX134)</f>
        <v>105.709606638932</v>
      </c>
    </row>
    <row r="135" s="1" customFormat="1" spans="1:46">
      <c r="A135" s="6"/>
      <c r="B135" s="6"/>
      <c r="C135" s="9">
        <v>12</v>
      </c>
      <c r="D135" s="12">
        <v>-1.58022407951613</v>
      </c>
      <c r="E135" s="13">
        <f t="shared" si="135"/>
        <v>5.98939603916667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v>341.64</v>
      </c>
      <c r="C139" s="9" t="s">
        <v>108</v>
      </c>
      <c r="D139" s="10">
        <v>-2.7</v>
      </c>
      <c r="E139" s="9"/>
      <c r="F139" s="9"/>
      <c r="G139" s="6">
        <v>1</v>
      </c>
      <c r="H139" s="11">
        <f t="shared" ref="H139:H150" si="138">E140</f>
        <v>-2.7</v>
      </c>
      <c r="I139" s="11">
        <f t="shared" ref="I139:I150" si="139">H139+273.15</f>
        <v>270.45</v>
      </c>
      <c r="J139" s="11">
        <f t="shared" ref="J139:J150" si="140">EXP(($C$18*(I139-$C$16))/($C$19*I139*$C$16))</f>
        <v>0.0122082857580567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0.00347569895531873</v>
      </c>
      <c r="Q139" s="16">
        <f t="shared" ref="Q139:Q150" si="144">P139*$B$125</f>
        <v>0.000903681728382871</v>
      </c>
      <c r="R139" s="11">
        <f t="shared" ref="R139:R150" si="145">L139*$B$125</f>
        <v>0.074022</v>
      </c>
      <c r="S139" s="17">
        <f t="shared" ref="S139:S150" si="146">Q139/R139</f>
        <v>0.0122082857580567</v>
      </c>
      <c r="T139" s="3">
        <v>0.01</v>
      </c>
      <c r="U139" s="18">
        <f t="shared" ref="U139:U150" si="147">S139*T139</f>
        <v>0.000122082857580567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0.00561208285758057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0.0333333333333333</v>
      </c>
      <c r="AX139" s="1">
        <f t="shared" ref="AX139:AX150" si="153">AW139*10000*AV139*0.67*AU139*AT139</f>
        <v>9.27765967267218</v>
      </c>
      <c r="AZ139" s="2">
        <f>$E$12/12</f>
        <v>0</v>
      </c>
      <c r="BA139" s="1">
        <f t="shared" ref="BA139:BA150" si="154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-2.20083373193548</v>
      </c>
      <c r="E140" s="13">
        <f t="shared" ref="E140:E151" si="155">D139</f>
        <v>-2.7</v>
      </c>
      <c r="F140" s="9" t="s">
        <v>109</v>
      </c>
      <c r="G140" s="6">
        <v>2</v>
      </c>
      <c r="H140" s="11">
        <f t="shared" si="138"/>
        <v>-2.20083373193548</v>
      </c>
      <c r="I140" s="11">
        <f t="shared" si="139"/>
        <v>270.949166268065</v>
      </c>
      <c r="J140" s="11">
        <f t="shared" si="140"/>
        <v>0.013045473894553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0.565924301044681</v>
      </c>
      <c r="P140" s="11">
        <f t="shared" si="143"/>
        <v>0.00738275069557155</v>
      </c>
      <c r="Q140" s="16">
        <f t="shared" si="144"/>
        <v>0.0019195151808486</v>
      </c>
      <c r="R140" s="11">
        <f t="shared" si="145"/>
        <v>0.074022</v>
      </c>
      <c r="S140" s="17">
        <f t="shared" si="146"/>
        <v>0.0259316849159521</v>
      </c>
      <c r="T140" s="3">
        <v>0.01</v>
      </c>
      <c r="U140" s="18">
        <f t="shared" si="147"/>
        <v>0.000259316849159521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0.00574931684915952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0.0333333333333333</v>
      </c>
      <c r="AX140" s="1">
        <f t="shared" si="153"/>
        <v>9.50452914372286</v>
      </c>
      <c r="AZ140" s="2">
        <f t="shared" ref="AZ140:AZ150" si="158">$E$12/12</f>
        <v>0</v>
      </c>
      <c r="BA140" s="1">
        <f t="shared" si="154"/>
        <v>0</v>
      </c>
    </row>
    <row r="141" s="1" customFormat="1" spans="1:53">
      <c r="A141" s="6" t="s">
        <v>72</v>
      </c>
      <c r="B141" s="6">
        <v>0.26</v>
      </c>
      <c r="C141" s="9">
        <v>2</v>
      </c>
      <c r="D141" s="12">
        <v>-0.696692473214286</v>
      </c>
      <c r="E141" s="13">
        <f t="shared" si="155"/>
        <v>-2.20083373193548</v>
      </c>
      <c r="F141" s="9" t="s">
        <v>109</v>
      </c>
      <c r="G141" s="6">
        <v>3</v>
      </c>
      <c r="H141" s="11">
        <f t="shared" si="138"/>
        <v>-0.696692473214286</v>
      </c>
      <c r="I141" s="11">
        <f t="shared" si="139"/>
        <v>272.453307526786</v>
      </c>
      <c r="J141" s="11">
        <f t="shared" si="140"/>
        <v>0.0159081792655327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0.84324155034911</v>
      </c>
      <c r="P141" s="11">
        <f t="shared" si="143"/>
        <v>0.0134144377470993</v>
      </c>
      <c r="Q141" s="16">
        <f t="shared" si="144"/>
        <v>0.00348775381424583</v>
      </c>
      <c r="R141" s="11">
        <f t="shared" si="145"/>
        <v>0.074022</v>
      </c>
      <c r="S141" s="17">
        <f t="shared" si="146"/>
        <v>0.0471178003059338</v>
      </c>
      <c r="T141" s="3">
        <v>0.01</v>
      </c>
      <c r="U141" s="18">
        <f t="shared" si="147"/>
        <v>0.000471178003059338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0.00596117800305934</v>
      </c>
      <c r="AU141" s="25">
        <f t="shared" si="151"/>
        <v>28.47</v>
      </c>
      <c r="AV141" s="1">
        <f t="shared" si="152"/>
        <v>0.26</v>
      </c>
      <c r="AW141" s="2">
        <f t="shared" si="157"/>
        <v>0.0333333333333333</v>
      </c>
      <c r="AX141" s="1">
        <f t="shared" si="153"/>
        <v>9.85476910518157</v>
      </c>
      <c r="AZ141" s="2">
        <f t="shared" si="158"/>
        <v>0</v>
      </c>
      <c r="BA141" s="1">
        <f t="shared" si="154"/>
        <v>0</v>
      </c>
    </row>
    <row r="142" s="1" customFormat="1" spans="1:53">
      <c r="A142" s="6"/>
      <c r="B142" s="6"/>
      <c r="C142" s="9">
        <v>3</v>
      </c>
      <c r="D142" s="12">
        <v>9.3621029233871</v>
      </c>
      <c r="E142" s="13">
        <f t="shared" si="155"/>
        <v>-0.696692473214286</v>
      </c>
      <c r="F142" s="9" t="s">
        <v>109</v>
      </c>
      <c r="G142" s="6">
        <v>4</v>
      </c>
      <c r="H142" s="11">
        <f t="shared" si="138"/>
        <v>9.3621029233871</v>
      </c>
      <c r="I142" s="11">
        <f t="shared" si="139"/>
        <v>282.512102923387</v>
      </c>
      <c r="J142" s="11">
        <f t="shared" si="140"/>
        <v>0.0567842828710689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1.11452711260201</v>
      </c>
      <c r="P142" s="11">
        <f t="shared" si="143"/>
        <v>0.0632876228294682</v>
      </c>
      <c r="Q142" s="16">
        <f t="shared" si="144"/>
        <v>0.0164547819356617</v>
      </c>
      <c r="R142" s="11">
        <f t="shared" si="145"/>
        <v>0.074022</v>
      </c>
      <c r="S142" s="17">
        <f t="shared" si="146"/>
        <v>0.222295830099994</v>
      </c>
      <c r="T142" s="3">
        <v>0.01</v>
      </c>
      <c r="U142" s="18">
        <f t="shared" si="147"/>
        <v>0.00222295830099994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0.00771295830099994</v>
      </c>
      <c r="AU142" s="25">
        <f t="shared" si="151"/>
        <v>28.47</v>
      </c>
      <c r="AV142" s="1">
        <f t="shared" si="152"/>
        <v>0.26</v>
      </c>
      <c r="AW142" s="2">
        <f t="shared" si="157"/>
        <v>0.0333333333333333</v>
      </c>
      <c r="AX142" s="1">
        <f t="shared" si="153"/>
        <v>12.7507387189645</v>
      </c>
      <c r="AZ142" s="2">
        <f t="shared" si="158"/>
        <v>0</v>
      </c>
      <c r="BA142" s="1">
        <f t="shared" si="154"/>
        <v>0</v>
      </c>
    </row>
    <row r="143" s="1" customFormat="1" spans="1:53">
      <c r="A143" s="6"/>
      <c r="B143" s="6"/>
      <c r="C143" s="9">
        <v>4</v>
      </c>
      <c r="D143" s="12">
        <v>14.7060463769667</v>
      </c>
      <c r="E143" s="13">
        <f t="shared" si="155"/>
        <v>9.3621029233871</v>
      </c>
      <c r="F143" s="9" t="s">
        <v>109</v>
      </c>
      <c r="G143" s="6">
        <v>5</v>
      </c>
      <c r="H143" s="11">
        <f t="shared" si="138"/>
        <v>14.7060463769667</v>
      </c>
      <c r="I143" s="11">
        <f t="shared" si="139"/>
        <v>287.856046376967</v>
      </c>
      <c r="J143" s="11">
        <f t="shared" si="140"/>
        <v>0.107672096937284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0.998677515283915</v>
      </c>
      <c r="O143" s="11">
        <f t="shared" si="156"/>
        <v>0.337261974488627</v>
      </c>
      <c r="P143" s="11">
        <f t="shared" si="143"/>
        <v>0.0363137040103992</v>
      </c>
      <c r="Q143" s="16">
        <f t="shared" si="144"/>
        <v>0.0094415630427038</v>
      </c>
      <c r="R143" s="11">
        <f t="shared" si="145"/>
        <v>0.074022</v>
      </c>
      <c r="S143" s="17">
        <f t="shared" si="146"/>
        <v>0.127550769267296</v>
      </c>
      <c r="T143" s="3">
        <v>0.01</v>
      </c>
      <c r="U143" s="18">
        <f t="shared" si="147"/>
        <v>0.00127550769267296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0.011225507692673</v>
      </c>
      <c r="AU143" s="25">
        <f t="shared" si="151"/>
        <v>28.47</v>
      </c>
      <c r="AV143" s="1">
        <f t="shared" si="152"/>
        <v>0.26</v>
      </c>
      <c r="AW143" s="2">
        <f t="shared" si="157"/>
        <v>0.0333333333333333</v>
      </c>
      <c r="AX143" s="1">
        <f t="shared" si="153"/>
        <v>18.5575378462038</v>
      </c>
      <c r="AZ143" s="2">
        <f t="shared" si="158"/>
        <v>0</v>
      </c>
      <c r="BA143" s="1">
        <f t="shared" si="154"/>
        <v>0</v>
      </c>
    </row>
    <row r="144" s="1" customFormat="1" spans="1:53">
      <c r="A144" s="6"/>
      <c r="B144" s="6"/>
      <c r="C144" s="9">
        <v>5</v>
      </c>
      <c r="D144" s="12">
        <v>23.0640691712903</v>
      </c>
      <c r="E144" s="13">
        <f t="shared" si="155"/>
        <v>14.7060463769667</v>
      </c>
      <c r="F144" s="9" t="s">
        <v>111</v>
      </c>
      <c r="G144" s="6">
        <v>6</v>
      </c>
      <c r="H144" s="11">
        <f t="shared" si="138"/>
        <v>23.0640691712903</v>
      </c>
      <c r="I144" s="11">
        <f t="shared" si="139"/>
        <v>296.21406917129</v>
      </c>
      <c r="J144" s="11">
        <f t="shared" si="140"/>
        <v>0.279641300784223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0.585648270478228</v>
      </c>
      <c r="P144" s="11">
        <f t="shared" si="143"/>
        <v>0.163771444158562</v>
      </c>
      <c r="Q144" s="16">
        <f t="shared" si="144"/>
        <v>0.0425805754812262</v>
      </c>
      <c r="R144" s="11">
        <f t="shared" si="145"/>
        <v>0.074022</v>
      </c>
      <c r="S144" s="17">
        <f t="shared" si="146"/>
        <v>0.575242164238012</v>
      </c>
      <c r="T144" s="3">
        <v>0.01</v>
      </c>
      <c r="U144" s="18">
        <f t="shared" si="147"/>
        <v>0.00575242164238012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0.0157024216423801</v>
      </c>
      <c r="AU144" s="25">
        <f t="shared" si="151"/>
        <v>28.47</v>
      </c>
      <c r="AV144" s="1">
        <f t="shared" si="152"/>
        <v>0.26</v>
      </c>
      <c r="AW144" s="2">
        <f t="shared" si="157"/>
        <v>0.0333333333333333</v>
      </c>
      <c r="AX144" s="1">
        <f t="shared" si="153"/>
        <v>25.9585839574738</v>
      </c>
      <c r="AZ144" s="2">
        <f t="shared" si="158"/>
        <v>0</v>
      </c>
      <c r="BA144" s="1">
        <f t="shared" si="154"/>
        <v>0</v>
      </c>
    </row>
    <row r="145" s="1" customFormat="1" spans="1:53">
      <c r="A145" s="6"/>
      <c r="B145" s="6"/>
      <c r="C145" s="9">
        <v>6</v>
      </c>
      <c r="D145" s="12">
        <v>26.1539636393333</v>
      </c>
      <c r="E145" s="13">
        <f t="shared" si="155"/>
        <v>23.0640691712903</v>
      </c>
      <c r="F145" s="9" t="s">
        <v>109</v>
      </c>
      <c r="G145" s="6">
        <v>7</v>
      </c>
      <c r="H145" s="11">
        <f t="shared" si="138"/>
        <v>26.1539636393333</v>
      </c>
      <c r="I145" s="11">
        <f t="shared" si="139"/>
        <v>299.303963639333</v>
      </c>
      <c r="J145" s="11">
        <f t="shared" si="140"/>
        <v>0.392624059335931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0.706576826319666</v>
      </c>
      <c r="P145" s="11">
        <f t="shared" si="143"/>
        <v>0.277419061782327</v>
      </c>
      <c r="Q145" s="16">
        <f t="shared" si="144"/>
        <v>0.0721289560634049</v>
      </c>
      <c r="R145" s="11">
        <f t="shared" si="145"/>
        <v>0.074022</v>
      </c>
      <c r="S145" s="17">
        <f t="shared" si="146"/>
        <v>0.97442592828355</v>
      </c>
      <c r="T145" s="3">
        <v>0.01</v>
      </c>
      <c r="U145" s="18">
        <f t="shared" si="147"/>
        <v>0.0097442592828355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0.0196942592828355</v>
      </c>
      <c r="AU145" s="25">
        <f t="shared" si="151"/>
        <v>28.47</v>
      </c>
      <c r="AV145" s="1">
        <f t="shared" si="152"/>
        <v>0.26</v>
      </c>
      <c r="AW145" s="2">
        <f t="shared" si="157"/>
        <v>0.0333333333333333</v>
      </c>
      <c r="AX145" s="1">
        <f t="shared" si="153"/>
        <v>32.5577222874938</v>
      </c>
      <c r="AZ145" s="2">
        <f t="shared" si="158"/>
        <v>0</v>
      </c>
      <c r="BA145" s="1">
        <f t="shared" si="154"/>
        <v>0</v>
      </c>
    </row>
    <row r="146" s="1" customFormat="1" spans="1:53">
      <c r="A146" s="6"/>
      <c r="B146" s="6"/>
      <c r="C146" s="9">
        <v>7</v>
      </c>
      <c r="D146" s="12">
        <v>28.1233496696774</v>
      </c>
      <c r="E146" s="13">
        <f t="shared" si="155"/>
        <v>26.1539636393333</v>
      </c>
      <c r="F146" s="9" t="s">
        <v>109</v>
      </c>
      <c r="G146" s="6">
        <v>8</v>
      </c>
      <c r="H146" s="11">
        <f t="shared" si="138"/>
        <v>28.1233496696774</v>
      </c>
      <c r="I146" s="11">
        <f t="shared" si="139"/>
        <v>301.273349669677</v>
      </c>
      <c r="J146" s="11">
        <f t="shared" si="140"/>
        <v>0.485658888432565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0.713857764537339</v>
      </c>
      <c r="P146" s="11">
        <f t="shared" si="143"/>
        <v>0.34669136842416</v>
      </c>
      <c r="Q146" s="16">
        <f t="shared" si="144"/>
        <v>0.0901397557902815</v>
      </c>
      <c r="R146" s="11">
        <f t="shared" si="145"/>
        <v>0.074022</v>
      </c>
      <c r="S146" s="17">
        <f t="shared" si="146"/>
        <v>1.21774277634057</v>
      </c>
      <c r="T146" s="3">
        <v>0.01</v>
      </c>
      <c r="U146" s="18">
        <f t="shared" si="147"/>
        <v>0.0121774277634057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0.0221274277634057</v>
      </c>
      <c r="AU146" s="25">
        <f t="shared" si="151"/>
        <v>28.47</v>
      </c>
      <c r="AV146" s="1">
        <f t="shared" si="152"/>
        <v>0.26</v>
      </c>
      <c r="AW146" s="2">
        <f t="shared" si="157"/>
        <v>0.0333333333333333</v>
      </c>
      <c r="AX146" s="1">
        <f t="shared" si="153"/>
        <v>36.5801342264962</v>
      </c>
      <c r="AZ146" s="2">
        <f t="shared" si="158"/>
        <v>0</v>
      </c>
      <c r="BA146" s="1">
        <f t="shared" si="154"/>
        <v>0</v>
      </c>
    </row>
    <row r="147" s="1" customFormat="1" spans="1:53">
      <c r="A147" s="6"/>
      <c r="B147" s="6"/>
      <c r="C147" s="9">
        <v>8</v>
      </c>
      <c r="D147" s="12">
        <v>25.7232966022581</v>
      </c>
      <c r="E147" s="13">
        <f t="shared" si="155"/>
        <v>28.1233496696774</v>
      </c>
      <c r="F147" s="9" t="s">
        <v>109</v>
      </c>
      <c r="G147" s="6">
        <v>9</v>
      </c>
      <c r="H147" s="11">
        <f t="shared" si="138"/>
        <v>25.7232966022581</v>
      </c>
      <c r="I147" s="11">
        <f t="shared" si="139"/>
        <v>298.873296602258</v>
      </c>
      <c r="J147" s="11">
        <f t="shared" si="140"/>
        <v>0.374643826037151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0.65186639611318</v>
      </c>
      <c r="P147" s="11">
        <f t="shared" si="143"/>
        <v>0.244217720704891</v>
      </c>
      <c r="Q147" s="16">
        <f t="shared" si="144"/>
        <v>0.0634966073832716</v>
      </c>
      <c r="R147" s="11">
        <f t="shared" si="145"/>
        <v>0.074022</v>
      </c>
      <c r="S147" s="17">
        <f t="shared" si="146"/>
        <v>0.857807238162595</v>
      </c>
      <c r="T147" s="3">
        <v>0.01</v>
      </c>
      <c r="U147" s="18">
        <f t="shared" si="147"/>
        <v>0.00857807238162595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0.0185280723816259</v>
      </c>
      <c r="AU147" s="25">
        <f t="shared" si="151"/>
        <v>28.47</v>
      </c>
      <c r="AV147" s="1">
        <f t="shared" si="152"/>
        <v>0.26</v>
      </c>
      <c r="AW147" s="2">
        <f t="shared" si="157"/>
        <v>0.0333333333333333</v>
      </c>
      <c r="AX147" s="1">
        <f t="shared" si="153"/>
        <v>30.629831082264</v>
      </c>
      <c r="AZ147" s="2">
        <f t="shared" si="158"/>
        <v>0</v>
      </c>
      <c r="BA147" s="1">
        <f t="shared" si="154"/>
        <v>0</v>
      </c>
    </row>
    <row r="148" s="1" customFormat="1" spans="1:53">
      <c r="A148" s="6"/>
      <c r="B148" s="6"/>
      <c r="C148" s="9">
        <v>9</v>
      </c>
      <c r="D148" s="12">
        <v>23.4779719623333</v>
      </c>
      <c r="E148" s="13">
        <f t="shared" si="155"/>
        <v>25.7232966022581</v>
      </c>
      <c r="F148" s="9" t="s">
        <v>109</v>
      </c>
      <c r="G148" s="6">
        <v>10</v>
      </c>
      <c r="H148" s="11">
        <f t="shared" si="138"/>
        <v>23.4779719623333</v>
      </c>
      <c r="I148" s="11">
        <f t="shared" si="139"/>
        <v>296.627971962333</v>
      </c>
      <c r="J148" s="11">
        <f t="shared" si="140"/>
        <v>0.292766186092375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0.692348675408289</v>
      </c>
      <c r="P148" s="11">
        <f t="shared" si="143"/>
        <v>0.202696281145392</v>
      </c>
      <c r="Q148" s="16">
        <f t="shared" si="144"/>
        <v>0.052701033097802</v>
      </c>
      <c r="R148" s="11">
        <f t="shared" si="145"/>
        <v>0.074022</v>
      </c>
      <c r="S148" s="17">
        <f t="shared" si="146"/>
        <v>0.711964457834185</v>
      </c>
      <c r="T148" s="3">
        <v>0.01</v>
      </c>
      <c r="U148" s="18">
        <f t="shared" si="147"/>
        <v>0.00711964457834185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0.005</v>
      </c>
      <c r="AF148" s="3">
        <v>0.49</v>
      </c>
      <c r="AG148" s="18">
        <f t="shared" si="148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0.0145696445783418</v>
      </c>
      <c r="AU148" s="25">
        <f t="shared" si="151"/>
        <v>28.47</v>
      </c>
      <c r="AV148" s="1">
        <f t="shared" si="152"/>
        <v>0.26</v>
      </c>
      <c r="AW148" s="2">
        <f t="shared" si="157"/>
        <v>0.0333333333333333</v>
      </c>
      <c r="AX148" s="1">
        <f t="shared" si="153"/>
        <v>24.0859244918425</v>
      </c>
      <c r="AZ148" s="2">
        <f t="shared" si="158"/>
        <v>0</v>
      </c>
      <c r="BA148" s="1">
        <f t="shared" si="154"/>
        <v>0</v>
      </c>
    </row>
    <row r="149" s="1" customFormat="1" spans="1:53">
      <c r="A149" s="6"/>
      <c r="B149" s="6"/>
      <c r="C149" s="9">
        <v>10</v>
      </c>
      <c r="D149" s="12">
        <v>14.2422281934194</v>
      </c>
      <c r="E149" s="13">
        <f t="shared" si="155"/>
        <v>23.4779719623333</v>
      </c>
      <c r="F149" s="9" t="s">
        <v>109</v>
      </c>
      <c r="G149" s="6">
        <v>11</v>
      </c>
      <c r="H149" s="11">
        <f t="shared" si="138"/>
        <v>14.2422281934194</v>
      </c>
      <c r="I149" s="11">
        <f t="shared" si="139"/>
        <v>287.392228193419</v>
      </c>
      <c r="J149" s="11">
        <f t="shared" si="140"/>
        <v>0.101951831447346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0.465169774549752</v>
      </c>
      <c r="O149" s="11">
        <f t="shared" si="156"/>
        <v>0.309182619713145</v>
      </c>
      <c r="P149" s="11">
        <f t="shared" si="143"/>
        <v>0.0315217343314435</v>
      </c>
      <c r="Q149" s="16">
        <f t="shared" si="144"/>
        <v>0.00819565092617532</v>
      </c>
      <c r="R149" s="11">
        <f t="shared" si="145"/>
        <v>0.074022</v>
      </c>
      <c r="S149" s="17">
        <f t="shared" si="146"/>
        <v>0.110719123046869</v>
      </c>
      <c r="T149" s="3">
        <v>0.01</v>
      </c>
      <c r="U149" s="18">
        <f t="shared" si="147"/>
        <v>0.00110719123046869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0.00659719123046869</v>
      </c>
      <c r="AU149" s="25">
        <f t="shared" si="151"/>
        <v>28.47</v>
      </c>
      <c r="AV149" s="1">
        <f t="shared" si="152"/>
        <v>0.26</v>
      </c>
      <c r="AW149" s="2">
        <f t="shared" si="157"/>
        <v>0.0333333333333333</v>
      </c>
      <c r="AX149" s="1">
        <f t="shared" si="153"/>
        <v>10.9061994601792</v>
      </c>
      <c r="AZ149" s="2">
        <f t="shared" si="158"/>
        <v>0</v>
      </c>
      <c r="BA149" s="1">
        <f t="shared" si="154"/>
        <v>0</v>
      </c>
    </row>
    <row r="150" s="1" customFormat="1" spans="1:54">
      <c r="A150" s="6"/>
      <c r="B150" s="6"/>
      <c r="C150" s="9">
        <v>11</v>
      </c>
      <c r="D150" s="12">
        <v>5.98939603916667</v>
      </c>
      <c r="E150" s="13">
        <f t="shared" si="155"/>
        <v>14.2422281934194</v>
      </c>
      <c r="F150" s="9" t="s">
        <v>111</v>
      </c>
      <c r="G150" s="6">
        <v>12</v>
      </c>
      <c r="H150" s="11">
        <f t="shared" si="138"/>
        <v>5.98939603916667</v>
      </c>
      <c r="I150" s="11">
        <f t="shared" si="139"/>
        <v>279.139396039167</v>
      </c>
      <c r="J150" s="11">
        <f t="shared" si="140"/>
        <v>0.0374435765644405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0.562360885381701</v>
      </c>
      <c r="P150" s="11">
        <f t="shared" si="143"/>
        <v>0.0210568028686363</v>
      </c>
      <c r="Q150" s="16">
        <f t="shared" si="144"/>
        <v>0.00547476874584543</v>
      </c>
      <c r="R150" s="11">
        <f t="shared" si="145"/>
        <v>0.074022</v>
      </c>
      <c r="S150" s="17">
        <f t="shared" si="146"/>
        <v>0.0739613729140718</v>
      </c>
      <c r="T150" s="3">
        <v>0.01</v>
      </c>
      <c r="U150" s="18">
        <f t="shared" si="147"/>
        <v>0.000739613729140718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0.00622961372914072</v>
      </c>
      <c r="AU150" s="25">
        <f t="shared" si="151"/>
        <v>28.47</v>
      </c>
      <c r="AV150" s="1">
        <f t="shared" si="152"/>
        <v>0.26</v>
      </c>
      <c r="AW150" s="2">
        <f t="shared" si="157"/>
        <v>0.0333333333333333</v>
      </c>
      <c r="AX150" s="1">
        <f t="shared" si="153"/>
        <v>10.2985357732388</v>
      </c>
      <c r="AY150" s="1">
        <f>SUM(AX139:AX150)</f>
        <v>230.962165765733</v>
      </c>
      <c r="AZ150" s="2">
        <f t="shared" si="158"/>
        <v>0</v>
      </c>
      <c r="BA150" s="1">
        <f t="shared" si="154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-1.58022407951613</v>
      </c>
      <c r="E151" s="13">
        <f t="shared" si="155"/>
        <v>5.98939603916667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139" workbookViewId="0">
      <pane xSplit="4" topLeftCell="AF1" activePane="topRight" state="frozen"/>
      <selection/>
      <selection pane="topRight" activeCell="E20" sqref="E2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544.9</v>
      </c>
      <c r="F3" s="3">
        <v>1108.87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105.9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36.8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860.34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1918.56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4545.53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6.1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18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5.5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130438992.049951</v>
      </c>
      <c r="J16" s="7" t="s">
        <v>35</v>
      </c>
      <c r="K16" s="7">
        <f>I16/(10000*1000)</f>
        <v>13.0438992049951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87957939.7558494</v>
      </c>
      <c r="J17" s="7" t="s">
        <v>35</v>
      </c>
      <c r="K17" s="7">
        <f>I17/(10000*1000)</f>
        <v>8.79579397558494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-6</v>
      </c>
      <c r="E29" s="9"/>
      <c r="F29" s="9"/>
      <c r="G29" s="6">
        <v>1</v>
      </c>
      <c r="H29" s="11">
        <f t="shared" ref="H29:H40" si="0">E30</f>
        <v>-6</v>
      </c>
      <c r="I29" s="11">
        <f t="shared" ref="I29:I40" si="1">H29+273.15</f>
        <v>267.15</v>
      </c>
      <c r="J29" s="11">
        <f t="shared" ref="J29:J40" si="2">EXP(($C$18*(I29-$C$16))/($C$19*I29*$C$16))</f>
        <v>0.00782554968707708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0.00935089605014504</v>
      </c>
      <c r="Q29" s="16">
        <f t="shared" ref="Q29:Q40" si="6">P29*$B$31</f>
        <v>0.00224421505203481</v>
      </c>
      <c r="R29" s="11">
        <f t="shared" ref="R29:R40" si="7">L29*$B$31</f>
        <v>0.2867805</v>
      </c>
      <c r="S29" s="17">
        <f t="shared" ref="S29:S40" si="8">Q29/R29</f>
        <v>0.00782554968707708</v>
      </c>
      <c r="T29" s="3">
        <v>0.01</v>
      </c>
      <c r="U29" s="18">
        <f t="shared" ref="U29:U40" si="9">S29*T29</f>
        <v>7.82554968707708e-5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0.0219782554968708</v>
      </c>
      <c r="AR29" s="25">
        <f t="shared" ref="AR29:AR40" si="15">$B$29/12</f>
        <v>119.491875</v>
      </c>
      <c r="AS29" s="1">
        <f t="shared" ref="AS29:AS40" si="16">$B$31</f>
        <v>0.24</v>
      </c>
      <c r="AT29" s="2">
        <f>$E$4/12</f>
        <v>8.825</v>
      </c>
      <c r="AU29" s="1">
        <f t="shared" ref="AU29:AU40" si="17">AT29*10000*AS29*0.67*AR29*AQ29</f>
        <v>37267.6795156017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-5.68198813683871</v>
      </c>
      <c r="E30" s="13">
        <f t="shared" ref="E30:E41" si="18">D29</f>
        <v>-6</v>
      </c>
      <c r="F30" s="9" t="s">
        <v>109</v>
      </c>
      <c r="G30" s="6">
        <v>2</v>
      </c>
      <c r="H30" s="11">
        <f t="shared" si="0"/>
        <v>-5.68198813683871</v>
      </c>
      <c r="I30" s="11">
        <f t="shared" si="1"/>
        <v>267.468011863161</v>
      </c>
      <c r="J30" s="11">
        <f t="shared" si="2"/>
        <v>0.00817211957122817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2.38048660394985</v>
      </c>
      <c r="P30" s="11">
        <f t="shared" si="5"/>
        <v>0.0194536211651851</v>
      </c>
      <c r="Q30" s="16">
        <f t="shared" si="6"/>
        <v>0.00466886907964442</v>
      </c>
      <c r="R30" s="11">
        <f t="shared" si="7"/>
        <v>0.2867805</v>
      </c>
      <c r="S30" s="17">
        <f t="shared" si="8"/>
        <v>0.016280287814703</v>
      </c>
      <c r="T30" s="3">
        <v>0.01</v>
      </c>
      <c r="U30" s="18">
        <f t="shared" si="9"/>
        <v>0.00016280287814703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0.022062802878147</v>
      </c>
      <c r="AR30" s="25">
        <f t="shared" si="15"/>
        <v>119.491875</v>
      </c>
      <c r="AS30" s="1">
        <f t="shared" si="16"/>
        <v>0.24</v>
      </c>
      <c r="AT30" s="2">
        <f t="shared" ref="AT30:AT40" si="20">$E$4/12</f>
        <v>8.825</v>
      </c>
      <c r="AU30" s="1">
        <f t="shared" si="17"/>
        <v>37411.0432466192</v>
      </c>
    </row>
    <row r="31" s="1" customFormat="1" spans="1:47">
      <c r="A31" s="6" t="s">
        <v>72</v>
      </c>
      <c r="B31" s="6">
        <v>0.24</v>
      </c>
      <c r="C31" s="9">
        <v>2</v>
      </c>
      <c r="D31" s="12">
        <v>-4.22745966678571</v>
      </c>
      <c r="E31" s="13">
        <f t="shared" si="18"/>
        <v>-5.68198813683871</v>
      </c>
      <c r="F31" s="9" t="s">
        <v>109</v>
      </c>
      <c r="G31" s="6">
        <v>3</v>
      </c>
      <c r="H31" s="11">
        <f t="shared" si="0"/>
        <v>-4.22745966678571</v>
      </c>
      <c r="I31" s="11">
        <f t="shared" si="1"/>
        <v>268.922540333214</v>
      </c>
      <c r="J31" s="11">
        <f t="shared" si="2"/>
        <v>0.00995052421605416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3.55595173278467</v>
      </c>
      <c r="P31" s="11">
        <f t="shared" si="5"/>
        <v>0.0353835838281936</v>
      </c>
      <c r="Q31" s="16">
        <f t="shared" si="6"/>
        <v>0.00849206011876646</v>
      </c>
      <c r="R31" s="11">
        <f t="shared" si="7"/>
        <v>0.2867805</v>
      </c>
      <c r="S31" s="17">
        <f t="shared" si="8"/>
        <v>0.0296117069283527</v>
      </c>
      <c r="T31" s="3">
        <v>0.01</v>
      </c>
      <c r="U31" s="18">
        <f t="shared" si="9"/>
        <v>0.000296117069283527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0.0221961170692835</v>
      </c>
      <c r="AR31" s="25">
        <f t="shared" si="15"/>
        <v>119.491875</v>
      </c>
      <c r="AS31" s="1">
        <f t="shared" si="16"/>
        <v>0.24</v>
      </c>
      <c r="AT31" s="2">
        <f t="shared" si="20"/>
        <v>8.825</v>
      </c>
      <c r="AU31" s="1">
        <f t="shared" si="17"/>
        <v>37637.0989747849</v>
      </c>
    </row>
    <row r="32" s="1" customFormat="1" spans="1:47">
      <c r="A32" s="6"/>
      <c r="B32" s="6"/>
      <c r="C32" s="9">
        <v>3</v>
      </c>
      <c r="D32" s="12">
        <v>5.76643006093548</v>
      </c>
      <c r="E32" s="13">
        <f t="shared" si="18"/>
        <v>-4.22745966678571</v>
      </c>
      <c r="F32" s="9" t="s">
        <v>109</v>
      </c>
      <c r="G32" s="6">
        <v>4</v>
      </c>
      <c r="H32" s="11">
        <f t="shared" si="0"/>
        <v>5.76643006093548</v>
      </c>
      <c r="I32" s="11">
        <f t="shared" si="1"/>
        <v>278.916430060935</v>
      </c>
      <c r="J32" s="11">
        <f t="shared" si="2"/>
        <v>0.0364139125442632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4.71548689895648</v>
      </c>
      <c r="P32" s="11">
        <f t="shared" si="5"/>
        <v>0.17170932754222</v>
      </c>
      <c r="Q32" s="16">
        <f t="shared" si="6"/>
        <v>0.0412102386101329</v>
      </c>
      <c r="R32" s="11">
        <f t="shared" si="7"/>
        <v>0.2867805</v>
      </c>
      <c r="S32" s="17">
        <f t="shared" si="8"/>
        <v>0.143699584212082</v>
      </c>
      <c r="T32" s="3">
        <v>0.01</v>
      </c>
      <c r="U32" s="18">
        <f t="shared" si="9"/>
        <v>0.00143699584212082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0.0233369958421208</v>
      </c>
      <c r="AR32" s="25">
        <f t="shared" si="15"/>
        <v>119.491875</v>
      </c>
      <c r="AS32" s="1">
        <f t="shared" si="16"/>
        <v>0.24</v>
      </c>
      <c r="AT32" s="2">
        <f t="shared" si="20"/>
        <v>8.825</v>
      </c>
      <c r="AU32" s="1">
        <f t="shared" si="17"/>
        <v>39571.6430735331</v>
      </c>
    </row>
    <row r="33" s="1" customFormat="1" spans="1:47">
      <c r="A33" s="6"/>
      <c r="B33" s="6"/>
      <c r="C33" s="9">
        <v>4</v>
      </c>
      <c r="D33" s="12">
        <v>11.4427180273</v>
      </c>
      <c r="E33" s="13">
        <f t="shared" si="18"/>
        <v>5.76643006093548</v>
      </c>
      <c r="F33" s="9" t="s">
        <v>109</v>
      </c>
      <c r="G33" s="6">
        <v>5</v>
      </c>
      <c r="H33" s="11">
        <f t="shared" si="0"/>
        <v>11.4427180273</v>
      </c>
      <c r="I33" s="11">
        <f t="shared" si="1"/>
        <v>284.5927180273</v>
      </c>
      <c r="J33" s="11">
        <f t="shared" si="2"/>
        <v>0.0730561497979459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4.31658869284354</v>
      </c>
      <c r="O33" s="11">
        <f t="shared" si="19"/>
        <v>1.42210762857071</v>
      </c>
      <c r="P33" s="11">
        <f t="shared" si="5"/>
        <v>0.103893707941664</v>
      </c>
      <c r="Q33" s="16">
        <f t="shared" si="6"/>
        <v>0.0249344899059993</v>
      </c>
      <c r="R33" s="11">
        <f t="shared" si="7"/>
        <v>0.2867805</v>
      </c>
      <c r="S33" s="17">
        <f t="shared" si="8"/>
        <v>0.0869462529913968</v>
      </c>
      <c r="T33" s="3">
        <v>0.01</v>
      </c>
      <c r="U33" s="18">
        <f t="shared" si="9"/>
        <v>0.000869462529913968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0.030319462529914</v>
      </c>
      <c r="AR33" s="25">
        <f t="shared" si="15"/>
        <v>119.491875</v>
      </c>
      <c r="AS33" s="1">
        <f t="shared" si="16"/>
        <v>0.24</v>
      </c>
      <c r="AT33" s="2">
        <f t="shared" si="20"/>
        <v>8.825</v>
      </c>
      <c r="AU33" s="1">
        <f t="shared" si="17"/>
        <v>51411.5423224107</v>
      </c>
    </row>
    <row r="34" s="1" customFormat="1" spans="1:47">
      <c r="A34" s="6"/>
      <c r="B34" s="6"/>
      <c r="C34" s="9">
        <v>5</v>
      </c>
      <c r="D34" s="12">
        <v>18.6817701558065</v>
      </c>
      <c r="E34" s="13">
        <f t="shared" si="18"/>
        <v>11.4427180273</v>
      </c>
      <c r="F34" s="9" t="s">
        <v>111</v>
      </c>
      <c r="G34" s="6">
        <v>6</v>
      </c>
      <c r="H34" s="11">
        <f t="shared" si="0"/>
        <v>18.6817701558065</v>
      </c>
      <c r="I34" s="11">
        <f t="shared" si="1"/>
        <v>291.831770155806</v>
      </c>
      <c r="J34" s="11">
        <f t="shared" si="2"/>
        <v>0.170699166588067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2.51313267062905</v>
      </c>
      <c r="P34" s="11">
        <f t="shared" si="5"/>
        <v>0.428989652401621</v>
      </c>
      <c r="Q34" s="16">
        <f t="shared" si="6"/>
        <v>0.102957516576389</v>
      </c>
      <c r="R34" s="11">
        <f t="shared" si="7"/>
        <v>0.2867805</v>
      </c>
      <c r="S34" s="17">
        <f t="shared" si="8"/>
        <v>0.359011566603688</v>
      </c>
      <c r="T34" s="3">
        <v>0.01</v>
      </c>
      <c r="U34" s="18">
        <f t="shared" si="9"/>
        <v>0.00359011566603688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0.0330401156660369</v>
      </c>
      <c r="AR34" s="25">
        <f t="shared" si="15"/>
        <v>119.491875</v>
      </c>
      <c r="AS34" s="1">
        <f t="shared" si="16"/>
        <v>0.24</v>
      </c>
      <c r="AT34" s="2">
        <f t="shared" si="20"/>
        <v>8.825</v>
      </c>
      <c r="AU34" s="1">
        <f t="shared" si="17"/>
        <v>56024.8488318642</v>
      </c>
    </row>
    <row r="35" s="1" customFormat="1" spans="1:47">
      <c r="A35" s="6"/>
      <c r="B35" s="6"/>
      <c r="C35" s="9">
        <v>6</v>
      </c>
      <c r="D35" s="12">
        <v>23.199061305</v>
      </c>
      <c r="E35" s="13">
        <f t="shared" si="18"/>
        <v>18.6817701558065</v>
      </c>
      <c r="F35" s="9" t="s">
        <v>109</v>
      </c>
      <c r="G35" s="6">
        <v>7</v>
      </c>
      <c r="H35" s="11">
        <f t="shared" si="0"/>
        <v>23.199061305</v>
      </c>
      <c r="I35" s="11">
        <f t="shared" si="1"/>
        <v>296.349061305</v>
      </c>
      <c r="J35" s="11">
        <f t="shared" si="2"/>
        <v>0.283859933834339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3.27906176822743</v>
      </c>
      <c r="P35" s="11">
        <f t="shared" si="5"/>
        <v>0.930794256567748</v>
      </c>
      <c r="Q35" s="16">
        <f t="shared" si="6"/>
        <v>0.223390621576259</v>
      </c>
      <c r="R35" s="11">
        <f t="shared" si="7"/>
        <v>0.2867805</v>
      </c>
      <c r="S35" s="17">
        <f t="shared" si="8"/>
        <v>0.77896029045301</v>
      </c>
      <c r="T35" s="3">
        <v>0.01</v>
      </c>
      <c r="U35" s="18">
        <f t="shared" si="9"/>
        <v>0.0077896029045301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0.0372396029045301</v>
      </c>
      <c r="AR35" s="25">
        <f t="shared" si="15"/>
        <v>119.491875</v>
      </c>
      <c r="AS35" s="1">
        <f t="shared" si="16"/>
        <v>0.24</v>
      </c>
      <c r="AT35" s="2">
        <f t="shared" si="20"/>
        <v>8.825</v>
      </c>
      <c r="AU35" s="1">
        <f t="shared" si="17"/>
        <v>63145.757247744</v>
      </c>
    </row>
    <row r="36" s="1" customFormat="1" spans="1:47">
      <c r="A36" s="6"/>
      <c r="B36" s="6"/>
      <c r="C36" s="9">
        <v>7</v>
      </c>
      <c r="D36" s="12">
        <v>24.6034393651613</v>
      </c>
      <c r="E36" s="13">
        <f t="shared" si="18"/>
        <v>23.199061305</v>
      </c>
      <c r="F36" s="9" t="s">
        <v>109</v>
      </c>
      <c r="G36" s="6">
        <v>8</v>
      </c>
      <c r="H36" s="11">
        <f t="shared" si="0"/>
        <v>24.6034393651613</v>
      </c>
      <c r="I36" s="11">
        <f t="shared" si="1"/>
        <v>297.753439365161</v>
      </c>
      <c r="J36" s="11">
        <f t="shared" si="2"/>
        <v>0.331440401345419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3.54318626165968</v>
      </c>
      <c r="P36" s="11">
        <f t="shared" si="5"/>
        <v>1.17435507660606</v>
      </c>
      <c r="Q36" s="16">
        <f t="shared" si="6"/>
        <v>0.281845218385455</v>
      </c>
      <c r="R36" s="11">
        <f t="shared" si="7"/>
        <v>0.2867805</v>
      </c>
      <c r="S36" s="17">
        <f t="shared" si="8"/>
        <v>0.982790735023667</v>
      </c>
      <c r="T36" s="3">
        <v>0.01</v>
      </c>
      <c r="U36" s="18">
        <f t="shared" si="9"/>
        <v>0.00982790735023667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0.0392779073502367</v>
      </c>
      <c r="AR36" s="25">
        <f t="shared" si="15"/>
        <v>119.491875</v>
      </c>
      <c r="AS36" s="1">
        <f t="shared" si="16"/>
        <v>0.24</v>
      </c>
      <c r="AT36" s="2">
        <f t="shared" si="20"/>
        <v>8.825</v>
      </c>
      <c r="AU36" s="1">
        <f t="shared" si="17"/>
        <v>66602.0314205797</v>
      </c>
    </row>
    <row r="37" s="1" customFormat="1" spans="1:47">
      <c r="A37" s="6"/>
      <c r="B37" s="6"/>
      <c r="C37" s="9">
        <v>8</v>
      </c>
      <c r="D37" s="12">
        <v>22.2467452374194</v>
      </c>
      <c r="E37" s="13">
        <f t="shared" si="18"/>
        <v>24.6034393651613</v>
      </c>
      <c r="F37" s="9" t="s">
        <v>109</v>
      </c>
      <c r="G37" s="6">
        <v>9</v>
      </c>
      <c r="H37" s="11">
        <f t="shared" si="0"/>
        <v>22.2467452374194</v>
      </c>
      <c r="I37" s="11">
        <f t="shared" si="1"/>
        <v>295.396745237419</v>
      </c>
      <c r="J37" s="11">
        <f t="shared" si="2"/>
        <v>0.255330446285779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3.56374993505362</v>
      </c>
      <c r="P37" s="11">
        <f t="shared" si="5"/>
        <v>0.909933861368157</v>
      </c>
      <c r="Q37" s="16">
        <f t="shared" si="6"/>
        <v>0.218384126728358</v>
      </c>
      <c r="R37" s="11">
        <f t="shared" si="7"/>
        <v>0.2867805</v>
      </c>
      <c r="S37" s="17">
        <f t="shared" si="8"/>
        <v>0.761502705826783</v>
      </c>
      <c r="T37" s="3">
        <v>0.01</v>
      </c>
      <c r="U37" s="18">
        <f t="shared" si="9"/>
        <v>0.00761502705826783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0.0370650270582678</v>
      </c>
      <c r="AR37" s="25">
        <f t="shared" si="15"/>
        <v>119.491875</v>
      </c>
      <c r="AS37" s="1">
        <f t="shared" si="16"/>
        <v>0.24</v>
      </c>
      <c r="AT37" s="2">
        <f t="shared" si="20"/>
        <v>8.825</v>
      </c>
      <c r="AU37" s="1">
        <f t="shared" si="17"/>
        <v>62849.7357236247</v>
      </c>
    </row>
    <row r="38" s="1" customFormat="1" spans="1:47">
      <c r="A38" s="6"/>
      <c r="B38" s="6"/>
      <c r="C38" s="9">
        <v>9</v>
      </c>
      <c r="D38" s="12">
        <v>19.6535014936667</v>
      </c>
      <c r="E38" s="13">
        <f t="shared" si="18"/>
        <v>22.2467452374194</v>
      </c>
      <c r="F38" s="9" t="s">
        <v>109</v>
      </c>
      <c r="G38" s="6">
        <v>10</v>
      </c>
      <c r="H38" s="11">
        <f t="shared" si="0"/>
        <v>19.6535014936667</v>
      </c>
      <c r="I38" s="11">
        <f t="shared" si="1"/>
        <v>292.803501493667</v>
      </c>
      <c r="J38" s="11">
        <f t="shared" si="2"/>
        <v>0.190686295649972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3.84873482368546</v>
      </c>
      <c r="P38" s="11">
        <f t="shared" si="5"/>
        <v>0.733900986467627</v>
      </c>
      <c r="Q38" s="16">
        <f t="shared" si="6"/>
        <v>0.176136236752231</v>
      </c>
      <c r="R38" s="11">
        <f t="shared" si="7"/>
        <v>0.2867805</v>
      </c>
      <c r="S38" s="17">
        <f t="shared" si="8"/>
        <v>0.614184844339941</v>
      </c>
      <c r="T38" s="3">
        <v>0.01</v>
      </c>
      <c r="U38" s="18">
        <f t="shared" si="9"/>
        <v>0.00614184844339941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0.0280418484433994</v>
      </c>
      <c r="AR38" s="25">
        <f t="shared" si="15"/>
        <v>119.491875</v>
      </c>
      <c r="AS38" s="1">
        <f t="shared" si="16"/>
        <v>0.24</v>
      </c>
      <c r="AT38" s="2">
        <f t="shared" si="20"/>
        <v>8.825</v>
      </c>
      <c r="AU38" s="1">
        <f t="shared" si="17"/>
        <v>47549.48002868</v>
      </c>
    </row>
    <row r="39" s="1" customFormat="1" spans="1:47">
      <c r="A39" s="6"/>
      <c r="B39" s="6"/>
      <c r="C39" s="9">
        <v>10</v>
      </c>
      <c r="D39" s="12">
        <v>10.7368829628065</v>
      </c>
      <c r="E39" s="13">
        <f t="shared" si="18"/>
        <v>19.6535014936667</v>
      </c>
      <c r="F39" s="9" t="s">
        <v>109</v>
      </c>
      <c r="G39" s="6">
        <v>11</v>
      </c>
      <c r="H39" s="11">
        <f t="shared" si="0"/>
        <v>10.7368829628065</v>
      </c>
      <c r="I39" s="11">
        <f t="shared" si="1"/>
        <v>283.886882962806</v>
      </c>
      <c r="J39" s="11">
        <f t="shared" si="2"/>
        <v>0.0670986229225711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2.95909214535694</v>
      </c>
      <c r="O39" s="11">
        <f t="shared" si="19"/>
        <v>1.35066044186089</v>
      </c>
      <c r="P39" s="11">
        <f t="shared" si="5"/>
        <v>0.0906274556848572</v>
      </c>
      <c r="Q39" s="16">
        <f t="shared" si="6"/>
        <v>0.0217505893643657</v>
      </c>
      <c r="R39" s="11">
        <f t="shared" si="7"/>
        <v>0.2867805</v>
      </c>
      <c r="S39" s="17">
        <f t="shared" si="8"/>
        <v>0.0758440318095747</v>
      </c>
      <c r="T39" s="3">
        <v>0.01</v>
      </c>
      <c r="U39" s="18">
        <f t="shared" si="9"/>
        <v>0.000758440318095747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0.0226584403180957</v>
      </c>
      <c r="AR39" s="25">
        <f t="shared" si="15"/>
        <v>119.491875</v>
      </c>
      <c r="AS39" s="1">
        <f t="shared" si="16"/>
        <v>0.24</v>
      </c>
      <c r="AT39" s="2">
        <f t="shared" si="20"/>
        <v>8.825</v>
      </c>
      <c r="AU39" s="1">
        <f t="shared" si="17"/>
        <v>38421.042662754</v>
      </c>
    </row>
    <row r="40" s="1" customFormat="1" spans="1:48">
      <c r="A40" s="6"/>
      <c r="B40" s="6"/>
      <c r="C40" s="9">
        <v>11</v>
      </c>
      <c r="D40" s="12">
        <v>2.63503727546667</v>
      </c>
      <c r="E40" s="13">
        <f t="shared" si="18"/>
        <v>10.7368829628065</v>
      </c>
      <c r="F40" s="9" t="s">
        <v>111</v>
      </c>
      <c r="G40" s="6">
        <v>12</v>
      </c>
      <c r="H40" s="11">
        <f t="shared" si="0"/>
        <v>2.63503727546667</v>
      </c>
      <c r="I40" s="11">
        <f t="shared" si="1"/>
        <v>275.785037275467</v>
      </c>
      <c r="J40" s="11">
        <f t="shared" si="2"/>
        <v>0.0244975681419182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2.45495173617603</v>
      </c>
      <c r="P40" s="11">
        <f t="shared" si="5"/>
        <v>0.0601403474420927</v>
      </c>
      <c r="Q40" s="16">
        <f t="shared" si="6"/>
        <v>0.0144336833861023</v>
      </c>
      <c r="R40" s="11">
        <f t="shared" si="7"/>
        <v>0.2867805</v>
      </c>
      <c r="S40" s="17">
        <f t="shared" si="8"/>
        <v>0.0503300726029219</v>
      </c>
      <c r="T40" s="3">
        <v>0.01</v>
      </c>
      <c r="U40" s="18">
        <f t="shared" si="9"/>
        <v>0.000503300726029219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0.0224033007260292</v>
      </c>
      <c r="AR40" s="25">
        <f t="shared" si="15"/>
        <v>119.491875</v>
      </c>
      <c r="AS40" s="1">
        <f t="shared" si="16"/>
        <v>0.24</v>
      </c>
      <c r="AT40" s="2">
        <f t="shared" si="20"/>
        <v>8.825</v>
      </c>
      <c r="AU40" s="1">
        <f t="shared" si="17"/>
        <v>37988.4123045243</v>
      </c>
      <c r="AV40" s="1">
        <f>SUM(AU29:AU40)</f>
        <v>575880.315352721</v>
      </c>
    </row>
    <row r="41" s="1" customFormat="1" spans="1:46">
      <c r="A41" s="6"/>
      <c r="B41" s="6"/>
      <c r="C41" s="9">
        <v>12</v>
      </c>
      <c r="D41" s="12">
        <v>-5.0179698266129</v>
      </c>
      <c r="E41" s="13">
        <f t="shared" si="18"/>
        <v>2.63503727546667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1108.87</v>
      </c>
      <c r="C44" s="9" t="s">
        <v>108</v>
      </c>
      <c r="D44" s="10">
        <v>-6</v>
      </c>
      <c r="E44" s="9"/>
      <c r="F44" s="9"/>
      <c r="G44" s="6">
        <v>1</v>
      </c>
      <c r="H44" s="11">
        <f t="shared" ref="H44:H55" si="21">E45</f>
        <v>-6</v>
      </c>
      <c r="I44" s="11">
        <f t="shared" ref="I44:I55" si="22">H44+273.15</f>
        <v>267.15</v>
      </c>
      <c r="J44" s="11">
        <f t="shared" ref="J44:J55" si="23">EXP(($C$18*(I44-$C$16))/($C$19*I44*$C$16))</f>
        <v>0.00782554968707708</v>
      </c>
      <c r="K44" s="11">
        <f t="shared" ref="K44:K55" si="24">$B$44/12</f>
        <v>92.4058333333333</v>
      </c>
      <c r="L44" s="11">
        <f t="shared" ref="L44:L55" si="25">K44*$B$45/100</f>
        <v>0.924058333333333</v>
      </c>
      <c r="M44" s="6" t="s">
        <v>109</v>
      </c>
      <c r="N44" s="6"/>
      <c r="O44" s="11">
        <f>L44</f>
        <v>0.924058333333333</v>
      </c>
      <c r="P44" s="11">
        <f t="shared" ref="P44:P55" si="26">O44*J44</f>
        <v>0.00723126440125763</v>
      </c>
      <c r="Q44" s="16">
        <f t="shared" ref="Q44:Q55" si="27">P44*$B$46</f>
        <v>0.00130162759222637</v>
      </c>
      <c r="R44" s="11">
        <f t="shared" ref="R44:R55" si="28">L44*$B$46</f>
        <v>0.1663305</v>
      </c>
      <c r="S44" s="17">
        <f t="shared" ref="S44:S55" si="29">Q44/R44</f>
        <v>0.00782554968707708</v>
      </c>
      <c r="T44" s="3">
        <v>0.01</v>
      </c>
      <c r="U44" s="18">
        <f t="shared" ref="U44:U55" si="30">S44*T44</f>
        <v>7.82554968707708e-5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0.0191782554968708</v>
      </c>
      <c r="AR44" s="25">
        <f t="shared" ref="AR44:AR55" si="36">$B$44/12</f>
        <v>92.4058333333333</v>
      </c>
      <c r="AS44" s="1">
        <f t="shared" ref="AS44:AS55" si="37">$B$46</f>
        <v>0.18</v>
      </c>
      <c r="AT44" s="2">
        <f>$E$3/12</f>
        <v>45.4083333333333</v>
      </c>
      <c r="AU44" s="1">
        <f t="shared" ref="AU44:AU55" si="38">AT44*10000*AS44*0.67*AR44*AQ44</f>
        <v>97049.0654628481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-5.68198813683871</v>
      </c>
      <c r="E45" s="13">
        <f t="shared" ref="E45:E56" si="39">D44</f>
        <v>-6</v>
      </c>
      <c r="F45" s="9" t="s">
        <v>109</v>
      </c>
      <c r="G45" s="6">
        <v>2</v>
      </c>
      <c r="H45" s="11">
        <f t="shared" si="21"/>
        <v>-5.68198813683871</v>
      </c>
      <c r="I45" s="11">
        <f t="shared" si="22"/>
        <v>267.468011863161</v>
      </c>
      <c r="J45" s="11">
        <f t="shared" si="23"/>
        <v>0.00817211957122817</v>
      </c>
      <c r="K45" s="11">
        <f t="shared" si="24"/>
        <v>92.4058333333333</v>
      </c>
      <c r="L45" s="11">
        <f t="shared" si="25"/>
        <v>0.924058333333333</v>
      </c>
      <c r="M45" s="6" t="s">
        <v>109</v>
      </c>
      <c r="N45" s="6"/>
      <c r="O45" s="11">
        <f t="shared" ref="O45:O55" si="40">L45+O44-P44-N45</f>
        <v>1.84088540226541</v>
      </c>
      <c r="P45" s="11">
        <f t="shared" si="26"/>
        <v>0.0150439356242414</v>
      </c>
      <c r="Q45" s="16">
        <f t="shared" si="27"/>
        <v>0.00270790841236345</v>
      </c>
      <c r="R45" s="11">
        <f t="shared" si="28"/>
        <v>0.1663305</v>
      </c>
      <c r="S45" s="17">
        <f t="shared" si="29"/>
        <v>0.016280287814703</v>
      </c>
      <c r="T45" s="3">
        <v>0.01</v>
      </c>
      <c r="U45" s="18">
        <f t="shared" si="30"/>
        <v>0.00016280287814703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0.019262802878147</v>
      </c>
      <c r="AR45" s="25">
        <f t="shared" si="36"/>
        <v>92.4058333333333</v>
      </c>
      <c r="AS45" s="1">
        <f t="shared" si="37"/>
        <v>0.18</v>
      </c>
      <c r="AT45" s="2">
        <f t="shared" ref="AT45:AT55" si="41">$E$3/12</f>
        <v>45.4083333333333</v>
      </c>
      <c r="AU45" s="1">
        <f t="shared" si="38"/>
        <v>97476.9064800632</v>
      </c>
    </row>
    <row r="46" s="1" customFormat="1" spans="1:47">
      <c r="A46" s="6" t="s">
        <v>72</v>
      </c>
      <c r="B46" s="6">
        <v>0.18</v>
      </c>
      <c r="C46" s="9">
        <v>2</v>
      </c>
      <c r="D46" s="12">
        <v>-4.22745966678571</v>
      </c>
      <c r="E46" s="13">
        <f t="shared" si="39"/>
        <v>-5.68198813683871</v>
      </c>
      <c r="F46" s="9" t="s">
        <v>109</v>
      </c>
      <c r="G46" s="6">
        <v>3</v>
      </c>
      <c r="H46" s="11">
        <f t="shared" si="21"/>
        <v>-4.22745966678571</v>
      </c>
      <c r="I46" s="11">
        <f t="shared" si="22"/>
        <v>268.922540333214</v>
      </c>
      <c r="J46" s="11">
        <f t="shared" si="23"/>
        <v>0.00995052421605416</v>
      </c>
      <c r="K46" s="11">
        <f t="shared" si="24"/>
        <v>92.4058333333333</v>
      </c>
      <c r="L46" s="11">
        <f t="shared" si="25"/>
        <v>0.924058333333333</v>
      </c>
      <c r="M46" s="6" t="s">
        <v>109</v>
      </c>
      <c r="N46" s="6"/>
      <c r="O46" s="11">
        <f t="shared" si="40"/>
        <v>2.7498997999745</v>
      </c>
      <c r="P46" s="11">
        <f t="shared" si="26"/>
        <v>0.0273629445513687</v>
      </c>
      <c r="Q46" s="16">
        <f t="shared" si="27"/>
        <v>0.00492533001924637</v>
      </c>
      <c r="R46" s="11">
        <f t="shared" si="28"/>
        <v>0.1663305</v>
      </c>
      <c r="S46" s="17">
        <f t="shared" si="29"/>
        <v>0.0296117069283527</v>
      </c>
      <c r="T46" s="3">
        <v>0.01</v>
      </c>
      <c r="U46" s="18">
        <f t="shared" si="30"/>
        <v>0.000296117069283527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0.0193961170692835</v>
      </c>
      <c r="AR46" s="25">
        <f t="shared" si="36"/>
        <v>92.4058333333333</v>
      </c>
      <c r="AS46" s="1">
        <f t="shared" si="37"/>
        <v>0.18</v>
      </c>
      <c r="AT46" s="2">
        <f t="shared" si="41"/>
        <v>45.4083333333333</v>
      </c>
      <c r="AU46" s="1">
        <f t="shared" si="38"/>
        <v>98151.5255904846</v>
      </c>
    </row>
    <row r="47" s="1" customFormat="1" spans="1:47">
      <c r="A47" s="6"/>
      <c r="B47" s="6"/>
      <c r="C47" s="9">
        <v>3</v>
      </c>
      <c r="D47" s="12">
        <v>5.76643006093548</v>
      </c>
      <c r="E47" s="13">
        <f t="shared" si="39"/>
        <v>-4.22745966678571</v>
      </c>
      <c r="F47" s="9" t="s">
        <v>109</v>
      </c>
      <c r="G47" s="6">
        <v>4</v>
      </c>
      <c r="H47" s="11">
        <f t="shared" si="21"/>
        <v>5.76643006093548</v>
      </c>
      <c r="I47" s="11">
        <f t="shared" si="22"/>
        <v>278.916430060935</v>
      </c>
      <c r="J47" s="11">
        <f t="shared" si="23"/>
        <v>0.0364139125442632</v>
      </c>
      <c r="K47" s="11">
        <f t="shared" si="24"/>
        <v>92.4058333333333</v>
      </c>
      <c r="L47" s="11">
        <f t="shared" si="25"/>
        <v>0.924058333333333</v>
      </c>
      <c r="M47" s="6" t="s">
        <v>109</v>
      </c>
      <c r="N47" s="6"/>
      <c r="O47" s="11">
        <f t="shared" si="40"/>
        <v>3.64659518875646</v>
      </c>
      <c r="P47" s="11">
        <f t="shared" si="26"/>
        <v>0.132786798287709</v>
      </c>
      <c r="Q47" s="16">
        <f t="shared" si="27"/>
        <v>0.0239016236917876</v>
      </c>
      <c r="R47" s="11">
        <f t="shared" si="28"/>
        <v>0.1663305</v>
      </c>
      <c r="S47" s="17">
        <f t="shared" si="29"/>
        <v>0.143699584212082</v>
      </c>
      <c r="T47" s="3">
        <v>0.01</v>
      </c>
      <c r="U47" s="18">
        <f t="shared" si="30"/>
        <v>0.00143699584212082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0.0205369958421208</v>
      </c>
      <c r="AR47" s="25">
        <f t="shared" si="36"/>
        <v>92.4058333333333</v>
      </c>
      <c r="AS47" s="1">
        <f t="shared" si="37"/>
        <v>0.18</v>
      </c>
      <c r="AT47" s="2">
        <f t="shared" si="41"/>
        <v>45.4083333333333</v>
      </c>
      <c r="AU47" s="1">
        <f t="shared" si="38"/>
        <v>103924.794109528</v>
      </c>
    </row>
    <row r="48" s="1" customFormat="1" spans="1:47">
      <c r="A48" s="6"/>
      <c r="B48" s="6"/>
      <c r="C48" s="9">
        <v>4</v>
      </c>
      <c r="D48" s="12">
        <v>11.4427180273</v>
      </c>
      <c r="E48" s="13">
        <f t="shared" si="39"/>
        <v>5.76643006093548</v>
      </c>
      <c r="F48" s="9" t="s">
        <v>109</v>
      </c>
      <c r="G48" s="6">
        <v>5</v>
      </c>
      <c r="H48" s="11">
        <f t="shared" si="21"/>
        <v>11.4427180273</v>
      </c>
      <c r="I48" s="11">
        <f t="shared" si="22"/>
        <v>284.5927180273</v>
      </c>
      <c r="J48" s="11">
        <f t="shared" si="23"/>
        <v>0.0730561497979459</v>
      </c>
      <c r="K48" s="11">
        <f t="shared" si="24"/>
        <v>92.4058333333333</v>
      </c>
      <c r="L48" s="11">
        <f t="shared" si="25"/>
        <v>0.924058333333333</v>
      </c>
      <c r="M48" s="6" t="s">
        <v>111</v>
      </c>
      <c r="N48" s="11">
        <f>(O47-P47)*$C$24/100</f>
        <v>3.33811797094532</v>
      </c>
      <c r="O48" s="11">
        <f t="shared" si="40"/>
        <v>1.09974875285677</v>
      </c>
      <c r="P48" s="11">
        <f t="shared" si="26"/>
        <v>0.0803434096288084</v>
      </c>
      <c r="Q48" s="16">
        <f t="shared" si="27"/>
        <v>0.0144618137331855</v>
      </c>
      <c r="R48" s="11">
        <f t="shared" si="28"/>
        <v>0.1663305</v>
      </c>
      <c r="S48" s="17">
        <f t="shared" si="29"/>
        <v>0.0869462529913967</v>
      </c>
      <c r="T48" s="3">
        <v>0.01</v>
      </c>
      <c r="U48" s="18">
        <f t="shared" si="30"/>
        <v>0.000869462529913967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0.028919462529914</v>
      </c>
      <c r="AR48" s="25">
        <f t="shared" si="36"/>
        <v>92.4058333333333</v>
      </c>
      <c r="AS48" s="1">
        <f t="shared" si="37"/>
        <v>0.18</v>
      </c>
      <c r="AT48" s="2">
        <f t="shared" si="41"/>
        <v>45.4083333333333</v>
      </c>
      <c r="AU48" s="1">
        <f t="shared" si="38"/>
        <v>146343.175617508</v>
      </c>
    </row>
    <row r="49" s="1" customFormat="1" spans="1:47">
      <c r="A49" s="6"/>
      <c r="B49" s="6"/>
      <c r="C49" s="9">
        <v>5</v>
      </c>
      <c r="D49" s="12">
        <v>18.6817701558065</v>
      </c>
      <c r="E49" s="13">
        <f t="shared" si="39"/>
        <v>11.4427180273</v>
      </c>
      <c r="F49" s="9" t="s">
        <v>111</v>
      </c>
      <c r="G49" s="6">
        <v>6</v>
      </c>
      <c r="H49" s="11">
        <f t="shared" si="21"/>
        <v>18.6817701558065</v>
      </c>
      <c r="I49" s="11">
        <f t="shared" si="22"/>
        <v>291.831770155806</v>
      </c>
      <c r="J49" s="11">
        <f t="shared" si="23"/>
        <v>0.170699166588067</v>
      </c>
      <c r="K49" s="11">
        <f t="shared" si="24"/>
        <v>92.4058333333333</v>
      </c>
      <c r="L49" s="11">
        <f t="shared" si="25"/>
        <v>0.924058333333333</v>
      </c>
      <c r="M49" s="6" t="s">
        <v>109</v>
      </c>
      <c r="N49" s="6"/>
      <c r="O49" s="11">
        <f t="shared" si="40"/>
        <v>1.9434636765613</v>
      </c>
      <c r="P49" s="11">
        <f t="shared" si="26"/>
        <v>0.331747629883193</v>
      </c>
      <c r="Q49" s="16">
        <f t="shared" si="27"/>
        <v>0.0597145733789748</v>
      </c>
      <c r="R49" s="11">
        <f t="shared" si="28"/>
        <v>0.1663305</v>
      </c>
      <c r="S49" s="17">
        <f t="shared" si="29"/>
        <v>0.359011566603688</v>
      </c>
      <c r="T49" s="3">
        <v>0.01</v>
      </c>
      <c r="U49" s="18">
        <f t="shared" si="30"/>
        <v>0.00359011566603688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0.0316401156660369</v>
      </c>
      <c r="AR49" s="25">
        <f t="shared" si="36"/>
        <v>92.4058333333333</v>
      </c>
      <c r="AS49" s="1">
        <f t="shared" si="37"/>
        <v>0.18</v>
      </c>
      <c r="AT49" s="2">
        <f t="shared" si="41"/>
        <v>45.4083333333333</v>
      </c>
      <c r="AU49" s="1">
        <f t="shared" si="38"/>
        <v>160110.686658978</v>
      </c>
    </row>
    <row r="50" s="1" customFormat="1" spans="1:47">
      <c r="A50" s="6"/>
      <c r="B50" s="6"/>
      <c r="C50" s="9">
        <v>6</v>
      </c>
      <c r="D50" s="12">
        <v>23.199061305</v>
      </c>
      <c r="E50" s="13">
        <f t="shared" si="39"/>
        <v>18.6817701558065</v>
      </c>
      <c r="F50" s="9" t="s">
        <v>109</v>
      </c>
      <c r="G50" s="6">
        <v>7</v>
      </c>
      <c r="H50" s="11">
        <f t="shared" si="21"/>
        <v>23.199061305</v>
      </c>
      <c r="I50" s="11">
        <f t="shared" si="22"/>
        <v>296.349061305</v>
      </c>
      <c r="J50" s="11">
        <f t="shared" si="23"/>
        <v>0.283859933834339</v>
      </c>
      <c r="K50" s="11">
        <f t="shared" si="24"/>
        <v>92.4058333333333</v>
      </c>
      <c r="L50" s="11">
        <f t="shared" si="25"/>
        <v>0.924058333333333</v>
      </c>
      <c r="M50" s="6" t="s">
        <v>109</v>
      </c>
      <c r="N50" s="6"/>
      <c r="O50" s="11">
        <f t="shared" si="40"/>
        <v>2.53577438001144</v>
      </c>
      <c r="P50" s="11">
        <f t="shared" si="26"/>
        <v>0.719804747728857</v>
      </c>
      <c r="Q50" s="16">
        <f t="shared" si="27"/>
        <v>0.129564854591194</v>
      </c>
      <c r="R50" s="11">
        <f t="shared" si="28"/>
        <v>0.1663305</v>
      </c>
      <c r="S50" s="17">
        <f t="shared" si="29"/>
        <v>0.77896029045301</v>
      </c>
      <c r="T50" s="3">
        <v>0.01</v>
      </c>
      <c r="U50" s="18">
        <f t="shared" si="30"/>
        <v>0.0077896029045301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0.0358396029045301</v>
      </c>
      <c r="AR50" s="25">
        <f t="shared" si="36"/>
        <v>92.4058333333333</v>
      </c>
      <c r="AS50" s="1">
        <f t="shared" si="37"/>
        <v>0.18</v>
      </c>
      <c r="AT50" s="2">
        <f t="shared" si="41"/>
        <v>45.4083333333333</v>
      </c>
      <c r="AU50" s="1">
        <f t="shared" si="38"/>
        <v>181361.645172145</v>
      </c>
    </row>
    <row r="51" s="1" customFormat="1" spans="1:47">
      <c r="A51" s="6"/>
      <c r="B51" s="6"/>
      <c r="C51" s="9">
        <v>7</v>
      </c>
      <c r="D51" s="12">
        <v>24.6034393651613</v>
      </c>
      <c r="E51" s="13">
        <f t="shared" si="39"/>
        <v>23.199061305</v>
      </c>
      <c r="F51" s="9" t="s">
        <v>109</v>
      </c>
      <c r="G51" s="6">
        <v>8</v>
      </c>
      <c r="H51" s="11">
        <f t="shared" si="21"/>
        <v>24.6034393651613</v>
      </c>
      <c r="I51" s="11">
        <f t="shared" si="22"/>
        <v>297.753439365161</v>
      </c>
      <c r="J51" s="11">
        <f t="shared" si="23"/>
        <v>0.331440401345419</v>
      </c>
      <c r="K51" s="11">
        <f t="shared" si="24"/>
        <v>92.4058333333333</v>
      </c>
      <c r="L51" s="11">
        <f t="shared" si="25"/>
        <v>0.924058333333333</v>
      </c>
      <c r="M51" s="6" t="s">
        <v>109</v>
      </c>
      <c r="N51" s="6"/>
      <c r="O51" s="11">
        <f t="shared" si="40"/>
        <v>2.74002796561591</v>
      </c>
      <c r="P51" s="11">
        <f t="shared" si="26"/>
        <v>0.908155968621411</v>
      </c>
      <c r="Q51" s="16">
        <f t="shared" si="27"/>
        <v>0.163468074351854</v>
      </c>
      <c r="R51" s="11">
        <f t="shared" si="28"/>
        <v>0.1663305</v>
      </c>
      <c r="S51" s="17">
        <f t="shared" si="29"/>
        <v>0.982790735023666</v>
      </c>
      <c r="T51" s="3">
        <v>0.01</v>
      </c>
      <c r="U51" s="18">
        <f t="shared" si="30"/>
        <v>0.00982790735023666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0.0378779073502367</v>
      </c>
      <c r="AR51" s="25">
        <f t="shared" si="36"/>
        <v>92.4058333333333</v>
      </c>
      <c r="AS51" s="1">
        <f t="shared" si="37"/>
        <v>0.18</v>
      </c>
      <c r="AT51" s="2">
        <f t="shared" si="41"/>
        <v>45.4083333333333</v>
      </c>
      <c r="AU51" s="1">
        <f t="shared" si="38"/>
        <v>191676.219488713</v>
      </c>
    </row>
    <row r="52" s="1" customFormat="1" spans="1:47">
      <c r="A52" s="6"/>
      <c r="B52" s="6"/>
      <c r="C52" s="9">
        <v>8</v>
      </c>
      <c r="D52" s="12">
        <v>22.2467452374194</v>
      </c>
      <c r="E52" s="13">
        <f t="shared" si="39"/>
        <v>24.6034393651613</v>
      </c>
      <c r="F52" s="9" t="s">
        <v>109</v>
      </c>
      <c r="G52" s="6">
        <v>9</v>
      </c>
      <c r="H52" s="11">
        <f t="shared" si="21"/>
        <v>22.2467452374194</v>
      </c>
      <c r="I52" s="11">
        <f t="shared" si="22"/>
        <v>295.396745237419</v>
      </c>
      <c r="J52" s="11">
        <f t="shared" si="23"/>
        <v>0.255330446285779</v>
      </c>
      <c r="K52" s="11">
        <f t="shared" si="24"/>
        <v>92.4058333333333</v>
      </c>
      <c r="L52" s="11">
        <f t="shared" si="25"/>
        <v>0.924058333333333</v>
      </c>
      <c r="M52" s="6" t="s">
        <v>109</v>
      </c>
      <c r="N52" s="6"/>
      <c r="O52" s="11">
        <f t="shared" si="40"/>
        <v>2.75593033032783</v>
      </c>
      <c r="P52" s="11">
        <f t="shared" si="26"/>
        <v>0.70367292117512</v>
      </c>
      <c r="Q52" s="16">
        <f t="shared" si="27"/>
        <v>0.126661125811522</v>
      </c>
      <c r="R52" s="11">
        <f t="shared" si="28"/>
        <v>0.1663305</v>
      </c>
      <c r="S52" s="17">
        <f t="shared" si="29"/>
        <v>0.761502705826782</v>
      </c>
      <c r="T52" s="3">
        <v>0.01</v>
      </c>
      <c r="U52" s="18">
        <f t="shared" si="30"/>
        <v>0.00761502705826782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0.0356650270582678</v>
      </c>
      <c r="AR52" s="25">
        <f t="shared" si="36"/>
        <v>92.4058333333333</v>
      </c>
      <c r="AS52" s="1">
        <f t="shared" si="37"/>
        <v>0.18</v>
      </c>
      <c r="AT52" s="2">
        <f t="shared" si="41"/>
        <v>45.4083333333333</v>
      </c>
      <c r="AU52" s="1">
        <f t="shared" si="38"/>
        <v>180478.226827088</v>
      </c>
    </row>
    <row r="53" s="1" customFormat="1" spans="1:47">
      <c r="A53" s="6"/>
      <c r="B53" s="6"/>
      <c r="C53" s="9">
        <v>9</v>
      </c>
      <c r="D53" s="12">
        <v>19.6535014936667</v>
      </c>
      <c r="E53" s="13">
        <f t="shared" si="39"/>
        <v>22.2467452374194</v>
      </c>
      <c r="F53" s="9" t="s">
        <v>109</v>
      </c>
      <c r="G53" s="6">
        <v>10</v>
      </c>
      <c r="H53" s="11">
        <f t="shared" si="21"/>
        <v>19.6535014936667</v>
      </c>
      <c r="I53" s="11">
        <f t="shared" si="22"/>
        <v>292.803501493667</v>
      </c>
      <c r="J53" s="11">
        <f t="shared" si="23"/>
        <v>0.190686295649972</v>
      </c>
      <c r="K53" s="11">
        <f t="shared" si="24"/>
        <v>92.4058333333333</v>
      </c>
      <c r="L53" s="11">
        <f t="shared" si="25"/>
        <v>0.924058333333333</v>
      </c>
      <c r="M53" s="6" t="s">
        <v>109</v>
      </c>
      <c r="N53" s="6"/>
      <c r="O53" s="11">
        <f t="shared" si="40"/>
        <v>2.97631574248605</v>
      </c>
      <c r="P53" s="11">
        <f t="shared" si="26"/>
        <v>0.567542623619359</v>
      </c>
      <c r="Q53" s="16">
        <f t="shared" si="27"/>
        <v>0.102157672251485</v>
      </c>
      <c r="R53" s="11">
        <f t="shared" si="28"/>
        <v>0.1663305</v>
      </c>
      <c r="S53" s="17">
        <f t="shared" si="29"/>
        <v>0.614184844339941</v>
      </c>
      <c r="T53" s="3">
        <v>0.01</v>
      </c>
      <c r="U53" s="18">
        <f t="shared" si="30"/>
        <v>0.00614184844339941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0.0252418484433994</v>
      </c>
      <c r="AR53" s="25">
        <f t="shared" si="36"/>
        <v>92.4058333333333</v>
      </c>
      <c r="AS53" s="1">
        <f t="shared" si="37"/>
        <v>0.18</v>
      </c>
      <c r="AT53" s="2">
        <f t="shared" si="41"/>
        <v>45.4083333333333</v>
      </c>
      <c r="AU53" s="1">
        <f t="shared" si="38"/>
        <v>127733.088256461</v>
      </c>
    </row>
    <row r="54" s="1" customFormat="1" spans="1:47">
      <c r="A54" s="6"/>
      <c r="B54" s="6"/>
      <c r="C54" s="9">
        <v>10</v>
      </c>
      <c r="D54" s="12">
        <v>10.7368829628065</v>
      </c>
      <c r="E54" s="13">
        <f t="shared" si="39"/>
        <v>19.6535014936667</v>
      </c>
      <c r="F54" s="9" t="s">
        <v>109</v>
      </c>
      <c r="G54" s="6">
        <v>11</v>
      </c>
      <c r="H54" s="11">
        <f t="shared" si="21"/>
        <v>10.7368829628065</v>
      </c>
      <c r="I54" s="11">
        <f t="shared" si="22"/>
        <v>283.886882962806</v>
      </c>
      <c r="J54" s="11">
        <f t="shared" si="23"/>
        <v>0.0670986229225711</v>
      </c>
      <c r="K54" s="11">
        <f t="shared" si="24"/>
        <v>92.4058333333333</v>
      </c>
      <c r="L54" s="11">
        <f t="shared" si="25"/>
        <v>0.924058333333333</v>
      </c>
      <c r="M54" s="6" t="s">
        <v>111</v>
      </c>
      <c r="N54" s="11">
        <f>(O53-P53)*$C$24/100</f>
        <v>2.28833446292335</v>
      </c>
      <c r="O54" s="11">
        <f t="shared" si="40"/>
        <v>1.04449698927667</v>
      </c>
      <c r="P54" s="11">
        <f t="shared" si="26"/>
        <v>0.0700843096272359</v>
      </c>
      <c r="Q54" s="16">
        <f t="shared" si="27"/>
        <v>0.0126151757329025</v>
      </c>
      <c r="R54" s="11">
        <f t="shared" si="28"/>
        <v>0.1663305</v>
      </c>
      <c r="S54" s="17">
        <f t="shared" si="29"/>
        <v>0.0758440318095746</v>
      </c>
      <c r="T54" s="3">
        <v>0.01</v>
      </c>
      <c r="U54" s="18">
        <f t="shared" si="30"/>
        <v>0.000758440318095746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0.0198584403180957</v>
      </c>
      <c r="AR54" s="25">
        <f t="shared" si="36"/>
        <v>92.4058333333333</v>
      </c>
      <c r="AS54" s="1">
        <f t="shared" si="37"/>
        <v>0.18</v>
      </c>
      <c r="AT54" s="2">
        <f t="shared" si="41"/>
        <v>45.4083333333333</v>
      </c>
      <c r="AU54" s="1">
        <f t="shared" si="38"/>
        <v>100491.052209384</v>
      </c>
    </row>
    <row r="55" s="1" customFormat="1" spans="1:48">
      <c r="A55" s="6"/>
      <c r="B55" s="6"/>
      <c r="C55" s="9">
        <v>11</v>
      </c>
      <c r="D55" s="12">
        <v>2.63503727546667</v>
      </c>
      <c r="E55" s="13">
        <f t="shared" si="39"/>
        <v>10.7368829628065</v>
      </c>
      <c r="F55" s="9" t="s">
        <v>111</v>
      </c>
      <c r="G55" s="6">
        <v>12</v>
      </c>
      <c r="H55" s="11">
        <f t="shared" si="21"/>
        <v>2.63503727546667</v>
      </c>
      <c r="I55" s="11">
        <f t="shared" si="22"/>
        <v>275.785037275467</v>
      </c>
      <c r="J55" s="11">
        <f t="shared" si="23"/>
        <v>0.0244975681419182</v>
      </c>
      <c r="K55" s="11">
        <f t="shared" si="24"/>
        <v>92.4058333333333</v>
      </c>
      <c r="L55" s="11">
        <f t="shared" si="25"/>
        <v>0.924058333333333</v>
      </c>
      <c r="M55" s="6" t="s">
        <v>109</v>
      </c>
      <c r="N55" s="6"/>
      <c r="O55" s="11">
        <f t="shared" si="40"/>
        <v>1.89847101298276</v>
      </c>
      <c r="P55" s="11">
        <f t="shared" si="26"/>
        <v>0.0465079230060017</v>
      </c>
      <c r="Q55" s="16">
        <f t="shared" si="27"/>
        <v>0.00837142614108031</v>
      </c>
      <c r="R55" s="11">
        <f t="shared" si="28"/>
        <v>0.1663305</v>
      </c>
      <c r="S55" s="17">
        <f t="shared" si="29"/>
        <v>0.0503300726029219</v>
      </c>
      <c r="T55" s="3">
        <v>0.01</v>
      </c>
      <c r="U55" s="18">
        <f t="shared" si="30"/>
        <v>0.000503300726029219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0.0196033007260292</v>
      </c>
      <c r="AR55" s="25">
        <f t="shared" si="36"/>
        <v>92.4058333333333</v>
      </c>
      <c r="AS55" s="1">
        <f t="shared" si="37"/>
        <v>0.18</v>
      </c>
      <c r="AT55" s="2">
        <f t="shared" si="41"/>
        <v>45.4083333333333</v>
      </c>
      <c r="AU55" s="1">
        <f t="shared" si="38"/>
        <v>99199.9515158575</v>
      </c>
      <c r="AV55" s="1">
        <f>SUM(AU44:AU55)</f>
        <v>1583996.33738906</v>
      </c>
    </row>
    <row r="56" s="1" customFormat="1" spans="1:46">
      <c r="A56" s="6"/>
      <c r="B56" s="6"/>
      <c r="C56" s="9">
        <v>12</v>
      </c>
      <c r="D56" s="12">
        <v>-5.0179698266129</v>
      </c>
      <c r="E56" s="13">
        <f t="shared" si="39"/>
        <v>2.63503727546667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-6</v>
      </c>
      <c r="E60" s="9"/>
      <c r="F60" s="9"/>
      <c r="G60" s="6">
        <v>1</v>
      </c>
      <c r="H60" s="11">
        <f t="shared" ref="H60:H71" si="42">E61</f>
        <v>-6</v>
      </c>
      <c r="I60" s="11">
        <f t="shared" ref="I60:I71" si="43">H60+273.15</f>
        <v>267.15</v>
      </c>
      <c r="J60" s="11">
        <f t="shared" ref="J60:J71" si="44">EXP(($C$18*(I60-$C$16))/($C$19*I60*$C$16))</f>
        <v>0.00782554968707708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0.0107969109032602</v>
      </c>
      <c r="Q60" s="16">
        <f t="shared" ref="Q60:Q71" si="48">P60*$B$62</f>
        <v>0.00107969109032602</v>
      </c>
      <c r="R60" s="11">
        <f t="shared" ref="R60:R71" si="49">L60*$B$62</f>
        <v>0.13797</v>
      </c>
      <c r="S60" s="17">
        <f t="shared" ref="S60:S71" si="50">Q60/R60</f>
        <v>0.00782554968707708</v>
      </c>
      <c r="T60" s="3">
        <v>0.01</v>
      </c>
      <c r="U60" s="18">
        <f t="shared" ref="U60:U71" si="51">S60*T60</f>
        <v>7.82554968707708e-5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0.0123782554968708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3.06666666666667</v>
      </c>
      <c r="AU60" s="1">
        <f t="shared" ref="AU60:AU71" si="59">AT60*10000*AS60*0.67*AR60*AQ60</f>
        <v>3509.0170809359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-5.68198813683871</v>
      </c>
      <c r="E61" s="13">
        <f t="shared" ref="E61:E72" si="60">D60</f>
        <v>-6</v>
      </c>
      <c r="F61" s="9" t="s">
        <v>109</v>
      </c>
      <c r="G61" s="6">
        <v>2</v>
      </c>
      <c r="H61" s="11">
        <f t="shared" si="42"/>
        <v>-5.68198813683871</v>
      </c>
      <c r="I61" s="11">
        <f t="shared" si="43"/>
        <v>267.468011863161</v>
      </c>
      <c r="J61" s="11">
        <f t="shared" si="44"/>
        <v>0.00817211957122817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2.74860308909674</v>
      </c>
      <c r="P61" s="11">
        <f t="shared" si="47"/>
        <v>0.0224619130979457</v>
      </c>
      <c r="Q61" s="16">
        <f t="shared" si="48"/>
        <v>0.00224619130979457</v>
      </c>
      <c r="R61" s="11">
        <f t="shared" si="49"/>
        <v>0.13797</v>
      </c>
      <c r="S61" s="17">
        <f t="shared" si="50"/>
        <v>0.016280287814703</v>
      </c>
      <c r="T61" s="3">
        <v>0.01</v>
      </c>
      <c r="U61" s="18">
        <f t="shared" si="51"/>
        <v>0.00016280287814703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0.012462802878147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3.06666666666667</v>
      </c>
      <c r="AU61" s="1">
        <f t="shared" si="59"/>
        <v>3532.98477211191</v>
      </c>
    </row>
    <row r="62" s="1" customFormat="1" spans="1:47">
      <c r="A62" s="6" t="s">
        <v>72</v>
      </c>
      <c r="B62" s="6">
        <v>0.1</v>
      </c>
      <c r="C62" s="9">
        <v>2</v>
      </c>
      <c r="D62" s="12">
        <v>-4.22745966678571</v>
      </c>
      <c r="E62" s="13">
        <f t="shared" si="60"/>
        <v>-5.68198813683871</v>
      </c>
      <c r="F62" s="9" t="s">
        <v>109</v>
      </c>
      <c r="G62" s="6">
        <v>3</v>
      </c>
      <c r="H62" s="11">
        <f t="shared" si="42"/>
        <v>-4.22745966678571</v>
      </c>
      <c r="I62" s="11">
        <f t="shared" si="43"/>
        <v>268.922540333214</v>
      </c>
      <c r="J62" s="11">
        <f t="shared" si="44"/>
        <v>0.00995052421605416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4.10584117599879</v>
      </c>
      <c r="P62" s="11">
        <f t="shared" si="47"/>
        <v>0.0408552720490483</v>
      </c>
      <c r="Q62" s="16">
        <f t="shared" si="48"/>
        <v>0.00408552720490483</v>
      </c>
      <c r="R62" s="11">
        <f t="shared" si="49"/>
        <v>0.13797</v>
      </c>
      <c r="S62" s="17">
        <f t="shared" si="50"/>
        <v>0.0296117069283527</v>
      </c>
      <c r="T62" s="3">
        <v>0.01</v>
      </c>
      <c r="U62" s="18">
        <f t="shared" si="51"/>
        <v>0.000296117069283527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0.0125961170692835</v>
      </c>
      <c r="AR62" s="25">
        <f t="shared" si="57"/>
        <v>137.97</v>
      </c>
      <c r="AS62" s="1">
        <f t="shared" si="58"/>
        <v>0.1</v>
      </c>
      <c r="AT62" s="2">
        <f t="shared" si="62"/>
        <v>3.06666666666667</v>
      </c>
      <c r="AU62" s="1">
        <f t="shared" si="59"/>
        <v>3570.77699363678</v>
      </c>
    </row>
    <row r="63" s="1" customFormat="1" spans="1:47">
      <c r="A63" s="6"/>
      <c r="B63" s="6"/>
      <c r="C63" s="9">
        <v>3</v>
      </c>
      <c r="D63" s="12">
        <v>5.76643006093548</v>
      </c>
      <c r="E63" s="13">
        <f t="shared" si="60"/>
        <v>-4.22745966678571</v>
      </c>
      <c r="F63" s="9" t="s">
        <v>109</v>
      </c>
      <c r="G63" s="6">
        <v>4</v>
      </c>
      <c r="H63" s="11">
        <f t="shared" si="42"/>
        <v>5.76643006093548</v>
      </c>
      <c r="I63" s="11">
        <f t="shared" si="43"/>
        <v>278.916430060935</v>
      </c>
      <c r="J63" s="11">
        <f t="shared" si="44"/>
        <v>0.0364139125442632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5.44468590394975</v>
      </c>
      <c r="P63" s="11">
        <f t="shared" si="47"/>
        <v>0.198262316337409</v>
      </c>
      <c r="Q63" s="16">
        <f t="shared" si="48"/>
        <v>0.0198262316337409</v>
      </c>
      <c r="R63" s="11">
        <f t="shared" si="49"/>
        <v>0.13797</v>
      </c>
      <c r="S63" s="17">
        <f t="shared" si="50"/>
        <v>0.143699584212082</v>
      </c>
      <c r="T63" s="3">
        <v>0.01</v>
      </c>
      <c r="U63" s="18">
        <f t="shared" si="51"/>
        <v>0.00143699584212082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0.0137369958421208</v>
      </c>
      <c r="AR63" s="25">
        <f t="shared" si="57"/>
        <v>137.97</v>
      </c>
      <c r="AS63" s="1">
        <f t="shared" si="58"/>
        <v>0.1</v>
      </c>
      <c r="AT63" s="2">
        <f t="shared" si="62"/>
        <v>3.06666666666667</v>
      </c>
      <c r="AU63" s="1">
        <f t="shared" si="59"/>
        <v>3894.1960006346</v>
      </c>
    </row>
    <row r="64" s="1" customFormat="1" spans="1:47">
      <c r="A64" s="6"/>
      <c r="B64" s="6"/>
      <c r="C64" s="9">
        <v>4</v>
      </c>
      <c r="D64" s="12">
        <v>11.4427180273</v>
      </c>
      <c r="E64" s="13">
        <f t="shared" si="60"/>
        <v>5.76643006093548</v>
      </c>
      <c r="F64" s="9" t="s">
        <v>109</v>
      </c>
      <c r="G64" s="6">
        <v>5</v>
      </c>
      <c r="H64" s="11">
        <f t="shared" si="42"/>
        <v>11.4427180273</v>
      </c>
      <c r="I64" s="11">
        <f t="shared" si="43"/>
        <v>284.5927180273</v>
      </c>
      <c r="J64" s="11">
        <f t="shared" si="44"/>
        <v>0.0730561497979459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4.98410240823172</v>
      </c>
      <c r="O64" s="11">
        <f t="shared" si="61"/>
        <v>1.64202117938062</v>
      </c>
      <c r="P64" s="11">
        <f t="shared" si="47"/>
        <v>0.11995974525223</v>
      </c>
      <c r="Q64" s="16">
        <f t="shared" si="48"/>
        <v>0.011995974525223</v>
      </c>
      <c r="R64" s="11">
        <f t="shared" si="49"/>
        <v>0.13797</v>
      </c>
      <c r="S64" s="17">
        <f t="shared" si="50"/>
        <v>0.0869462529913968</v>
      </c>
      <c r="T64" s="3">
        <v>0.01</v>
      </c>
      <c r="U64" s="18">
        <f t="shared" si="51"/>
        <v>0.000869462529913968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0.018919462529914</v>
      </c>
      <c r="AR64" s="25">
        <f t="shared" si="57"/>
        <v>137.97</v>
      </c>
      <c r="AS64" s="1">
        <f t="shared" si="58"/>
        <v>0.1</v>
      </c>
      <c r="AT64" s="2">
        <f t="shared" si="62"/>
        <v>3.06666666666667</v>
      </c>
      <c r="AU64" s="1">
        <f t="shared" si="59"/>
        <v>5363.33388791158</v>
      </c>
    </row>
    <row r="65" s="1" customFormat="1" spans="1:47">
      <c r="A65" s="6"/>
      <c r="B65" s="6"/>
      <c r="C65" s="9">
        <v>5</v>
      </c>
      <c r="D65" s="12">
        <v>18.6817701558065</v>
      </c>
      <c r="E65" s="13">
        <f t="shared" si="60"/>
        <v>11.4427180273</v>
      </c>
      <c r="F65" s="9" t="s">
        <v>111</v>
      </c>
      <c r="G65" s="6">
        <v>6</v>
      </c>
      <c r="H65" s="11">
        <f t="shared" si="42"/>
        <v>18.6817701558065</v>
      </c>
      <c r="I65" s="11">
        <f t="shared" si="43"/>
        <v>291.831770155806</v>
      </c>
      <c r="J65" s="11">
        <f t="shared" si="44"/>
        <v>0.170699166588067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2.90176143412839</v>
      </c>
      <c r="P65" s="11">
        <f t="shared" si="47"/>
        <v>0.495328258443109</v>
      </c>
      <c r="Q65" s="16">
        <f t="shared" si="48"/>
        <v>0.0495328258443109</v>
      </c>
      <c r="R65" s="11">
        <f t="shared" si="49"/>
        <v>0.13797</v>
      </c>
      <c r="S65" s="17">
        <f t="shared" si="50"/>
        <v>0.359011566603688</v>
      </c>
      <c r="T65" s="3">
        <v>0.01</v>
      </c>
      <c r="U65" s="18">
        <f t="shared" si="51"/>
        <v>0.00359011566603688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0.0216401156660369</v>
      </c>
      <c r="AR65" s="25">
        <f t="shared" si="57"/>
        <v>137.97</v>
      </c>
      <c r="AS65" s="1">
        <f t="shared" si="58"/>
        <v>0.1</v>
      </c>
      <c r="AT65" s="2">
        <f t="shared" si="62"/>
        <v>3.06666666666667</v>
      </c>
      <c r="AU65" s="1">
        <f t="shared" si="59"/>
        <v>6134.59105968111</v>
      </c>
    </row>
    <row r="66" s="1" customFormat="1" spans="1:47">
      <c r="A66" s="6"/>
      <c r="B66" s="6"/>
      <c r="C66" s="9">
        <v>6</v>
      </c>
      <c r="D66" s="12">
        <v>23.199061305</v>
      </c>
      <c r="E66" s="13">
        <f t="shared" si="60"/>
        <v>18.6817701558065</v>
      </c>
      <c r="F66" s="9" t="s">
        <v>109</v>
      </c>
      <c r="G66" s="6">
        <v>7</v>
      </c>
      <c r="H66" s="11">
        <f t="shared" si="42"/>
        <v>23.199061305</v>
      </c>
      <c r="I66" s="11">
        <f t="shared" si="43"/>
        <v>296.349061305</v>
      </c>
      <c r="J66" s="11">
        <f t="shared" si="44"/>
        <v>0.283859933834339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3.78613317568528</v>
      </c>
      <c r="P66" s="11">
        <f t="shared" si="47"/>
        <v>1.07473151273802</v>
      </c>
      <c r="Q66" s="16">
        <f t="shared" si="48"/>
        <v>0.107473151273802</v>
      </c>
      <c r="R66" s="11">
        <f t="shared" si="49"/>
        <v>0.13797</v>
      </c>
      <c r="S66" s="17">
        <f t="shared" si="50"/>
        <v>0.77896029045301</v>
      </c>
      <c r="T66" s="3">
        <v>0.01</v>
      </c>
      <c r="U66" s="18">
        <f t="shared" si="51"/>
        <v>0.0077896029045301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0.0258396029045301</v>
      </c>
      <c r="AR66" s="25">
        <f t="shared" si="57"/>
        <v>137.97</v>
      </c>
      <c r="AS66" s="1">
        <f t="shared" si="58"/>
        <v>0.1</v>
      </c>
      <c r="AT66" s="2">
        <f t="shared" si="62"/>
        <v>3.06666666666667</v>
      </c>
      <c r="AU66" s="1">
        <f t="shared" si="59"/>
        <v>7325.07161283905</v>
      </c>
    </row>
    <row r="67" s="1" customFormat="1" spans="1:47">
      <c r="A67" s="6"/>
      <c r="B67" s="6"/>
      <c r="C67" s="9">
        <v>7</v>
      </c>
      <c r="D67" s="12">
        <v>24.6034393651613</v>
      </c>
      <c r="E67" s="13">
        <f t="shared" si="60"/>
        <v>23.199061305</v>
      </c>
      <c r="F67" s="9" t="s">
        <v>109</v>
      </c>
      <c r="G67" s="6">
        <v>8</v>
      </c>
      <c r="H67" s="11">
        <f t="shared" si="42"/>
        <v>24.6034393651613</v>
      </c>
      <c r="I67" s="11">
        <f t="shared" si="43"/>
        <v>297.753439365161</v>
      </c>
      <c r="J67" s="11">
        <f t="shared" si="44"/>
        <v>0.331440401345419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4.09110166294726</v>
      </c>
      <c r="P67" s="11">
        <f t="shared" si="47"/>
        <v>1.35595637711215</v>
      </c>
      <c r="Q67" s="16">
        <f t="shared" si="48"/>
        <v>0.135595637711215</v>
      </c>
      <c r="R67" s="11">
        <f t="shared" si="49"/>
        <v>0.13797</v>
      </c>
      <c r="S67" s="17">
        <f t="shared" si="50"/>
        <v>0.982790735023666</v>
      </c>
      <c r="T67" s="3">
        <v>0.01</v>
      </c>
      <c r="U67" s="18">
        <f t="shared" si="51"/>
        <v>0.00982790735023666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0.0278779073502367</v>
      </c>
      <c r="AR67" s="25">
        <f t="shared" si="57"/>
        <v>137.97</v>
      </c>
      <c r="AS67" s="1">
        <f t="shared" si="58"/>
        <v>0.1</v>
      </c>
      <c r="AT67" s="2">
        <f t="shared" si="62"/>
        <v>3.06666666666667</v>
      </c>
      <c r="AU67" s="1">
        <f t="shared" si="59"/>
        <v>7902.89496750644</v>
      </c>
    </row>
    <row r="68" s="1" customFormat="1" spans="1:47">
      <c r="A68" s="6"/>
      <c r="B68" s="6"/>
      <c r="C68" s="9">
        <v>8</v>
      </c>
      <c r="D68" s="12">
        <v>22.2467452374194</v>
      </c>
      <c r="E68" s="13">
        <f t="shared" si="60"/>
        <v>24.6034393651613</v>
      </c>
      <c r="F68" s="9" t="s">
        <v>109</v>
      </c>
      <c r="G68" s="6">
        <v>9</v>
      </c>
      <c r="H68" s="11">
        <f t="shared" si="42"/>
        <v>22.2467452374194</v>
      </c>
      <c r="I68" s="11">
        <f t="shared" si="43"/>
        <v>295.396745237419</v>
      </c>
      <c r="J68" s="11">
        <f t="shared" si="44"/>
        <v>0.255330446285779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4.11484528583511</v>
      </c>
      <c r="P68" s="11">
        <f t="shared" si="47"/>
        <v>1.05064528322921</v>
      </c>
      <c r="Q68" s="16">
        <f t="shared" si="48"/>
        <v>0.105064528322921</v>
      </c>
      <c r="R68" s="11">
        <f t="shared" si="49"/>
        <v>0.13797</v>
      </c>
      <c r="S68" s="17">
        <f t="shared" si="50"/>
        <v>0.761502705826783</v>
      </c>
      <c r="T68" s="3">
        <v>0.01</v>
      </c>
      <c r="U68" s="18">
        <f t="shared" si="51"/>
        <v>0.00761502705826783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0.0256650270582678</v>
      </c>
      <c r="AR68" s="25">
        <f t="shared" si="57"/>
        <v>137.97</v>
      </c>
      <c r="AS68" s="1">
        <f t="shared" si="58"/>
        <v>0.1</v>
      </c>
      <c r="AT68" s="2">
        <f t="shared" si="62"/>
        <v>3.06666666666667</v>
      </c>
      <c r="AU68" s="1">
        <f t="shared" si="59"/>
        <v>7275.58243994162</v>
      </c>
    </row>
    <row r="69" s="1" customFormat="1" spans="1:47">
      <c r="A69" s="6"/>
      <c r="B69" s="6"/>
      <c r="C69" s="9">
        <v>9</v>
      </c>
      <c r="D69" s="12">
        <v>19.6535014936667</v>
      </c>
      <c r="E69" s="13">
        <f t="shared" si="60"/>
        <v>22.2467452374194</v>
      </c>
      <c r="F69" s="9" t="s">
        <v>109</v>
      </c>
      <c r="G69" s="6">
        <v>10</v>
      </c>
      <c r="H69" s="11">
        <f t="shared" si="42"/>
        <v>19.6535014936667</v>
      </c>
      <c r="I69" s="11">
        <f t="shared" si="43"/>
        <v>292.803501493667</v>
      </c>
      <c r="J69" s="11">
        <f t="shared" si="44"/>
        <v>0.190686295649972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4.4439000026059</v>
      </c>
      <c r="P69" s="11">
        <f t="shared" si="47"/>
        <v>0.847390829735817</v>
      </c>
      <c r="Q69" s="16">
        <f t="shared" si="48"/>
        <v>0.0847390829735817</v>
      </c>
      <c r="R69" s="11">
        <f t="shared" si="49"/>
        <v>0.13797</v>
      </c>
      <c r="S69" s="17">
        <f t="shared" si="50"/>
        <v>0.614184844339941</v>
      </c>
      <c r="T69" s="3">
        <v>0.01</v>
      </c>
      <c r="U69" s="18">
        <f t="shared" si="51"/>
        <v>0.00614184844339941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0.0184418484433994</v>
      </c>
      <c r="AR69" s="25">
        <f t="shared" si="57"/>
        <v>137.97</v>
      </c>
      <c r="AS69" s="1">
        <f t="shared" si="58"/>
        <v>0.1</v>
      </c>
      <c r="AT69" s="2">
        <f t="shared" si="62"/>
        <v>3.06666666666667</v>
      </c>
      <c r="AU69" s="1">
        <f t="shared" si="59"/>
        <v>5227.93871949719</v>
      </c>
    </row>
    <row r="70" s="1" customFormat="1" spans="1:47">
      <c r="A70" s="6"/>
      <c r="B70" s="6"/>
      <c r="C70" s="9">
        <v>10</v>
      </c>
      <c r="D70" s="12">
        <v>10.7368829628065</v>
      </c>
      <c r="E70" s="13">
        <f t="shared" si="60"/>
        <v>19.6535014936667</v>
      </c>
      <c r="F70" s="9" t="s">
        <v>109</v>
      </c>
      <c r="G70" s="6">
        <v>11</v>
      </c>
      <c r="H70" s="11">
        <f t="shared" si="42"/>
        <v>10.7368829628065</v>
      </c>
      <c r="I70" s="11">
        <f t="shared" si="43"/>
        <v>283.886882962806</v>
      </c>
      <c r="J70" s="11">
        <f t="shared" si="44"/>
        <v>0.0670986229225711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3.41668371422657</v>
      </c>
      <c r="O70" s="11">
        <f t="shared" si="61"/>
        <v>1.5595254586435</v>
      </c>
      <c r="P70" s="11">
        <f t="shared" si="47"/>
        <v>0.10464201068767</v>
      </c>
      <c r="Q70" s="16">
        <f t="shared" si="48"/>
        <v>0.010464201068767</v>
      </c>
      <c r="R70" s="11">
        <f t="shared" si="49"/>
        <v>0.13797</v>
      </c>
      <c r="S70" s="17">
        <f t="shared" si="50"/>
        <v>0.0758440318095747</v>
      </c>
      <c r="T70" s="3">
        <v>0.01</v>
      </c>
      <c r="U70" s="18">
        <f t="shared" si="51"/>
        <v>0.000758440318095747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0.0130584403180957</v>
      </c>
      <c r="AR70" s="25">
        <f t="shared" si="57"/>
        <v>137.97</v>
      </c>
      <c r="AS70" s="1">
        <f t="shared" si="58"/>
        <v>0.1</v>
      </c>
      <c r="AT70" s="2">
        <f t="shared" si="62"/>
        <v>3.06666666666667</v>
      </c>
      <c r="AU70" s="1">
        <f t="shared" si="59"/>
        <v>3701.83747929293</v>
      </c>
    </row>
    <row r="71" s="1" customFormat="1" spans="1:48">
      <c r="A71" s="6"/>
      <c r="B71" s="6"/>
      <c r="C71" s="9">
        <v>11</v>
      </c>
      <c r="D71" s="12">
        <v>2.63503727546667</v>
      </c>
      <c r="E71" s="13">
        <f t="shared" si="60"/>
        <v>10.7368829628065</v>
      </c>
      <c r="F71" s="9" t="s">
        <v>111</v>
      </c>
      <c r="G71" s="6">
        <v>12</v>
      </c>
      <c r="H71" s="11">
        <f t="shared" si="42"/>
        <v>2.63503727546667</v>
      </c>
      <c r="I71" s="11">
        <f t="shared" si="43"/>
        <v>275.785037275467</v>
      </c>
      <c r="J71" s="11">
        <f t="shared" si="44"/>
        <v>0.0244975681419182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2.83458344795583</v>
      </c>
      <c r="P71" s="11">
        <f t="shared" si="47"/>
        <v>0.0694404011702514</v>
      </c>
      <c r="Q71" s="16">
        <f t="shared" si="48"/>
        <v>0.00694404011702514</v>
      </c>
      <c r="R71" s="11">
        <f t="shared" si="49"/>
        <v>0.13797</v>
      </c>
      <c r="S71" s="17">
        <f t="shared" si="50"/>
        <v>0.050330072602922</v>
      </c>
      <c r="T71" s="3">
        <v>0.01</v>
      </c>
      <c r="U71" s="18">
        <f t="shared" si="51"/>
        <v>0.00050330072602922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0.0128033007260292</v>
      </c>
      <c r="AR71" s="25">
        <f t="shared" si="57"/>
        <v>137.97</v>
      </c>
      <c r="AS71" s="1">
        <f t="shared" si="58"/>
        <v>0.1</v>
      </c>
      <c r="AT71" s="2">
        <f t="shared" si="62"/>
        <v>3.06666666666667</v>
      </c>
      <c r="AU71" s="1">
        <f t="shared" si="59"/>
        <v>3629.50990560448</v>
      </c>
      <c r="AV71" s="1">
        <f>SUM(AU60:AU71)</f>
        <v>61067.7349195936</v>
      </c>
    </row>
    <row r="72" s="1" customFormat="1" spans="1:46">
      <c r="A72" s="6"/>
      <c r="B72" s="6"/>
      <c r="C72" s="9">
        <v>12</v>
      </c>
      <c r="D72" s="12">
        <v>-5.0179698266129</v>
      </c>
      <c r="E72" s="13">
        <f t="shared" si="60"/>
        <v>2.63503727546667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-6</v>
      </c>
      <c r="E76" s="9"/>
      <c r="F76" s="9"/>
      <c r="G76" s="6">
        <v>1</v>
      </c>
      <c r="H76" s="11">
        <f t="shared" ref="H76:H87" si="63">E77</f>
        <v>-6</v>
      </c>
      <c r="I76" s="11">
        <f t="shared" ref="I76:I87" si="64">H76+273.15</f>
        <v>267.15</v>
      </c>
      <c r="J76" s="11">
        <f t="shared" ref="J76:J87" si="65">EXP(($C$18*(I76-$C$16))/($C$19*I76*$C$16))</f>
        <v>0.00782554968707708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0.000612443821739167</v>
      </c>
      <c r="Q76" s="16">
        <f t="shared" ref="Q76:Q87" si="69">P76*$B$78</f>
        <v>0.000116364326130442</v>
      </c>
      <c r="R76" s="11">
        <f t="shared" ref="R76:R87" si="70">L76*$B$78</f>
        <v>0.0148697958333333</v>
      </c>
      <c r="S76" s="17">
        <f t="shared" ref="S76:S87" si="71">Q76/R76</f>
        <v>0.0078255496870771</v>
      </c>
      <c r="T76" s="3">
        <v>0.01</v>
      </c>
      <c r="U76" s="18">
        <f t="shared" ref="U76:U87" si="72">S76*T76</f>
        <v>7.8255496870771e-5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0.0116782554968708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159.88</v>
      </c>
      <c r="AU76" s="1">
        <f t="shared" ref="AU76:AU87" si="79">AT76*10000*AS76*0.67*AR76*AQ76</f>
        <v>18601.6693489743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-5.68198813683871</v>
      </c>
      <c r="E77" s="13">
        <f t="shared" ref="E77:E88" si="80">D76</f>
        <v>-6</v>
      </c>
      <c r="F77" s="9" t="s">
        <v>109</v>
      </c>
      <c r="G77" s="6">
        <v>2</v>
      </c>
      <c r="H77" s="11">
        <f t="shared" si="63"/>
        <v>-5.68198813683871</v>
      </c>
      <c r="I77" s="11">
        <f t="shared" si="64"/>
        <v>267.468011863161</v>
      </c>
      <c r="J77" s="11">
        <f t="shared" si="65"/>
        <v>0.00817211957122817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0.155911722844927</v>
      </c>
      <c r="P77" s="11">
        <f t="shared" si="68"/>
        <v>0.00127412924164493</v>
      </c>
      <c r="Q77" s="16">
        <f t="shared" si="69"/>
        <v>0.000242084555912538</v>
      </c>
      <c r="R77" s="11">
        <f t="shared" si="70"/>
        <v>0.0148697958333333</v>
      </c>
      <c r="S77" s="17">
        <f t="shared" si="71"/>
        <v>0.016280287814703</v>
      </c>
      <c r="T77" s="3">
        <v>0.01</v>
      </c>
      <c r="U77" s="18">
        <f t="shared" si="72"/>
        <v>0.00016280287814703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0.011762802878147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159.88</v>
      </c>
      <c r="AU77" s="1">
        <f t="shared" si="79"/>
        <v>18736.3403562359</v>
      </c>
    </row>
    <row r="78" s="1" customFormat="1" spans="1:47">
      <c r="A78" s="6" t="s">
        <v>72</v>
      </c>
      <c r="B78" s="6">
        <v>0.19</v>
      </c>
      <c r="C78" s="9">
        <v>2</v>
      </c>
      <c r="D78" s="12">
        <v>-4.22745966678571</v>
      </c>
      <c r="E78" s="13">
        <f t="shared" si="80"/>
        <v>-5.68198813683871</v>
      </c>
      <c r="F78" s="9" t="s">
        <v>109</v>
      </c>
      <c r="G78" s="6">
        <v>3</v>
      </c>
      <c r="H78" s="11">
        <f t="shared" si="63"/>
        <v>-4.22745966678571</v>
      </c>
      <c r="I78" s="11">
        <f t="shared" si="64"/>
        <v>268.922540333214</v>
      </c>
      <c r="J78" s="11">
        <f t="shared" si="65"/>
        <v>0.00995052421605416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0.232899676936616</v>
      </c>
      <c r="P78" s="11">
        <f t="shared" si="68"/>
        <v>0.00231747387526898</v>
      </c>
      <c r="Q78" s="16">
        <f t="shared" si="69"/>
        <v>0.000440320036301107</v>
      </c>
      <c r="R78" s="11">
        <f t="shared" si="70"/>
        <v>0.0148697958333333</v>
      </c>
      <c r="S78" s="17">
        <f t="shared" si="71"/>
        <v>0.0296117069283528</v>
      </c>
      <c r="T78" s="3">
        <v>0.01</v>
      </c>
      <c r="U78" s="18">
        <f t="shared" si="72"/>
        <v>0.000296117069283528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0.0118961170692835</v>
      </c>
      <c r="AR78" s="25">
        <f t="shared" si="77"/>
        <v>7.82620833333333</v>
      </c>
      <c r="AS78" s="1">
        <f t="shared" si="78"/>
        <v>0.19</v>
      </c>
      <c r="AT78" s="2">
        <f t="shared" si="82"/>
        <v>159.88</v>
      </c>
      <c r="AU78" s="1">
        <f t="shared" si="79"/>
        <v>18948.6894098863</v>
      </c>
    </row>
    <row r="79" s="1" customFormat="1" spans="1:47">
      <c r="A79" s="6"/>
      <c r="B79" s="6"/>
      <c r="C79" s="9">
        <v>3</v>
      </c>
      <c r="D79" s="12">
        <v>5.76643006093548</v>
      </c>
      <c r="E79" s="13">
        <f t="shared" si="80"/>
        <v>-4.22745966678571</v>
      </c>
      <c r="F79" s="9" t="s">
        <v>109</v>
      </c>
      <c r="G79" s="6">
        <v>4</v>
      </c>
      <c r="H79" s="11">
        <f t="shared" si="63"/>
        <v>5.76643006093548</v>
      </c>
      <c r="I79" s="11">
        <f t="shared" si="64"/>
        <v>278.916430060935</v>
      </c>
      <c r="J79" s="11">
        <f t="shared" si="65"/>
        <v>0.0364139125442632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0.30884428639468</v>
      </c>
      <c r="P79" s="11">
        <f t="shared" si="68"/>
        <v>0.0112462288345713</v>
      </c>
      <c r="Q79" s="16">
        <f t="shared" si="69"/>
        <v>0.00213678347856854</v>
      </c>
      <c r="R79" s="11">
        <f t="shared" si="70"/>
        <v>0.0148697958333333</v>
      </c>
      <c r="S79" s="17">
        <f t="shared" si="71"/>
        <v>0.143699584212082</v>
      </c>
      <c r="T79" s="3">
        <v>0.01</v>
      </c>
      <c r="U79" s="18">
        <f t="shared" si="72"/>
        <v>0.00143699584212082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0.0130369958421208</v>
      </c>
      <c r="AR79" s="25">
        <f t="shared" si="77"/>
        <v>7.82620833333333</v>
      </c>
      <c r="AS79" s="1">
        <f t="shared" si="78"/>
        <v>0.19</v>
      </c>
      <c r="AT79" s="2">
        <f t="shared" si="82"/>
        <v>159.88</v>
      </c>
      <c r="AU79" s="1">
        <f t="shared" si="79"/>
        <v>20765.9342633894</v>
      </c>
    </row>
    <row r="80" s="1" customFormat="1" spans="1:47">
      <c r="A80" s="6"/>
      <c r="B80" s="6"/>
      <c r="C80" s="9">
        <v>4</v>
      </c>
      <c r="D80" s="12">
        <v>11.4427180273</v>
      </c>
      <c r="E80" s="13">
        <f t="shared" si="80"/>
        <v>5.76643006093548</v>
      </c>
      <c r="F80" s="9" t="s">
        <v>109</v>
      </c>
      <c r="G80" s="6">
        <v>5</v>
      </c>
      <c r="H80" s="11">
        <f t="shared" si="63"/>
        <v>11.4427180273</v>
      </c>
      <c r="I80" s="11">
        <f t="shared" si="64"/>
        <v>284.5927180273</v>
      </c>
      <c r="J80" s="11">
        <f t="shared" si="65"/>
        <v>0.0730561497979459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0.282718154682103</v>
      </c>
      <c r="O80" s="11">
        <f t="shared" si="81"/>
        <v>0.0931419862113387</v>
      </c>
      <c r="P80" s="11">
        <f t="shared" si="68"/>
        <v>0.00680459489713377</v>
      </c>
      <c r="Q80" s="16">
        <f t="shared" si="69"/>
        <v>0.00129287303045542</v>
      </c>
      <c r="R80" s="11">
        <f t="shared" si="70"/>
        <v>0.0148697958333333</v>
      </c>
      <c r="S80" s="17">
        <f t="shared" si="71"/>
        <v>0.0869462529913969</v>
      </c>
      <c r="T80" s="3">
        <v>0.01</v>
      </c>
      <c r="U80" s="18">
        <f t="shared" si="72"/>
        <v>0.000869462529913969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0.019969462529914</v>
      </c>
      <c r="AR80" s="25">
        <f t="shared" si="77"/>
        <v>7.82620833333333</v>
      </c>
      <c r="AS80" s="1">
        <f t="shared" si="78"/>
        <v>0.19</v>
      </c>
      <c r="AT80" s="2">
        <f t="shared" si="82"/>
        <v>159.88</v>
      </c>
      <c r="AU80" s="1">
        <f t="shared" si="79"/>
        <v>31808.2901301249</v>
      </c>
    </row>
    <row r="81" s="1" customFormat="1" spans="1:47">
      <c r="A81" s="6"/>
      <c r="B81" s="6"/>
      <c r="C81" s="9">
        <v>5</v>
      </c>
      <c r="D81" s="12">
        <v>18.6817701558065</v>
      </c>
      <c r="E81" s="13">
        <f t="shared" si="80"/>
        <v>11.4427180273</v>
      </c>
      <c r="F81" s="9" t="s">
        <v>111</v>
      </c>
      <c r="G81" s="6">
        <v>6</v>
      </c>
      <c r="H81" s="11">
        <f t="shared" si="63"/>
        <v>18.6817701558065</v>
      </c>
      <c r="I81" s="11">
        <f t="shared" si="64"/>
        <v>291.831770155806</v>
      </c>
      <c r="J81" s="11">
        <f t="shared" si="65"/>
        <v>0.170699166588067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0.164599474647538</v>
      </c>
      <c r="P81" s="11">
        <f t="shared" si="68"/>
        <v>0.0280969931431684</v>
      </c>
      <c r="Q81" s="16">
        <f t="shared" si="69"/>
        <v>0.005338428697202</v>
      </c>
      <c r="R81" s="11">
        <f t="shared" si="70"/>
        <v>0.0148697958333333</v>
      </c>
      <c r="S81" s="17">
        <f t="shared" si="71"/>
        <v>0.359011566603689</v>
      </c>
      <c r="T81" s="3">
        <v>0.01</v>
      </c>
      <c r="U81" s="18">
        <f t="shared" si="72"/>
        <v>0.00359011566603689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0.0226901156660369</v>
      </c>
      <c r="AR81" s="25">
        <f t="shared" si="77"/>
        <v>7.82620833333333</v>
      </c>
      <c r="AS81" s="1">
        <f t="shared" si="78"/>
        <v>0.19</v>
      </c>
      <c r="AT81" s="2">
        <f t="shared" si="82"/>
        <v>159.88</v>
      </c>
      <c r="AU81" s="1">
        <f t="shared" si="79"/>
        <v>36141.8731781212</v>
      </c>
    </row>
    <row r="82" s="1" customFormat="1" spans="1:47">
      <c r="A82" s="6"/>
      <c r="B82" s="6"/>
      <c r="C82" s="9">
        <v>6</v>
      </c>
      <c r="D82" s="12">
        <v>23.199061305</v>
      </c>
      <c r="E82" s="13">
        <f t="shared" si="80"/>
        <v>18.6817701558065</v>
      </c>
      <c r="F82" s="9" t="s">
        <v>109</v>
      </c>
      <c r="G82" s="6">
        <v>7</v>
      </c>
      <c r="H82" s="11">
        <f t="shared" si="63"/>
        <v>23.199061305</v>
      </c>
      <c r="I82" s="11">
        <f t="shared" si="64"/>
        <v>296.349061305</v>
      </c>
      <c r="J82" s="11">
        <f t="shared" si="65"/>
        <v>0.283859933834339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0.214764564837703</v>
      </c>
      <c r="P82" s="11">
        <f t="shared" si="68"/>
        <v>0.060963055164791</v>
      </c>
      <c r="Q82" s="16">
        <f t="shared" si="69"/>
        <v>0.0115829804813103</v>
      </c>
      <c r="R82" s="11">
        <f t="shared" si="70"/>
        <v>0.0148697958333333</v>
      </c>
      <c r="S82" s="17">
        <f t="shared" si="71"/>
        <v>0.778960290453011</v>
      </c>
      <c r="T82" s="3">
        <v>0.01</v>
      </c>
      <c r="U82" s="18">
        <f t="shared" si="72"/>
        <v>0.00778960290453011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0.0268896029045301</v>
      </c>
      <c r="AR82" s="25">
        <f t="shared" si="77"/>
        <v>7.82620833333333</v>
      </c>
      <c r="AS82" s="1">
        <f t="shared" si="78"/>
        <v>0.19</v>
      </c>
      <c r="AT82" s="2">
        <f t="shared" si="82"/>
        <v>159.88</v>
      </c>
      <c r="AU82" s="1">
        <f t="shared" si="79"/>
        <v>42831.0120710508</v>
      </c>
    </row>
    <row r="83" s="1" customFormat="1" spans="1:47">
      <c r="A83" s="6"/>
      <c r="B83" s="6"/>
      <c r="C83" s="9">
        <v>7</v>
      </c>
      <c r="D83" s="12">
        <v>24.6034393651613</v>
      </c>
      <c r="E83" s="13">
        <f t="shared" si="80"/>
        <v>23.199061305</v>
      </c>
      <c r="F83" s="9" t="s">
        <v>109</v>
      </c>
      <c r="G83" s="6">
        <v>8</v>
      </c>
      <c r="H83" s="11">
        <f t="shared" si="63"/>
        <v>24.6034393651613</v>
      </c>
      <c r="I83" s="11">
        <f t="shared" si="64"/>
        <v>297.753439365161</v>
      </c>
      <c r="J83" s="11">
        <f t="shared" si="65"/>
        <v>0.331440401345419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0.232063593006246</v>
      </c>
      <c r="P83" s="11">
        <f t="shared" si="68"/>
        <v>0.0769152504036501</v>
      </c>
      <c r="Q83" s="16">
        <f t="shared" si="69"/>
        <v>0.0146138975766935</v>
      </c>
      <c r="R83" s="11">
        <f t="shared" si="70"/>
        <v>0.0148697958333333</v>
      </c>
      <c r="S83" s="17">
        <f t="shared" si="71"/>
        <v>0.982790735023668</v>
      </c>
      <c r="T83" s="3">
        <v>0.01</v>
      </c>
      <c r="U83" s="18">
        <f t="shared" si="72"/>
        <v>0.00982790735023668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0.0289279073502367</v>
      </c>
      <c r="AR83" s="25">
        <f t="shared" si="77"/>
        <v>7.82620833333333</v>
      </c>
      <c r="AS83" s="1">
        <f t="shared" si="78"/>
        <v>0.19</v>
      </c>
      <c r="AT83" s="2">
        <f t="shared" si="82"/>
        <v>159.88</v>
      </c>
      <c r="AU83" s="1">
        <f t="shared" si="79"/>
        <v>46077.718339957</v>
      </c>
    </row>
    <row r="84" s="1" customFormat="1" spans="1:47">
      <c r="A84" s="6"/>
      <c r="B84" s="6"/>
      <c r="C84" s="9">
        <v>8</v>
      </c>
      <c r="D84" s="12">
        <v>22.2467452374194</v>
      </c>
      <c r="E84" s="13">
        <f t="shared" si="80"/>
        <v>24.6034393651613</v>
      </c>
      <c r="F84" s="9" t="s">
        <v>109</v>
      </c>
      <c r="G84" s="6">
        <v>9</v>
      </c>
      <c r="H84" s="11">
        <f t="shared" si="63"/>
        <v>22.2467452374194</v>
      </c>
      <c r="I84" s="11">
        <f t="shared" si="64"/>
        <v>295.396745237419</v>
      </c>
      <c r="J84" s="11">
        <f t="shared" si="65"/>
        <v>0.255330446285779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0.233410425935929</v>
      </c>
      <c r="P84" s="11">
        <f t="shared" si="68"/>
        <v>0.0595967882219745</v>
      </c>
      <c r="Q84" s="16">
        <f t="shared" si="69"/>
        <v>0.0113233897621751</v>
      </c>
      <c r="R84" s="11">
        <f t="shared" si="70"/>
        <v>0.0148697958333333</v>
      </c>
      <c r="S84" s="17">
        <f t="shared" si="71"/>
        <v>0.761502705826784</v>
      </c>
      <c r="T84" s="3">
        <v>0.01</v>
      </c>
      <c r="U84" s="18">
        <f t="shared" si="72"/>
        <v>0.00761502705826784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0.0267150270582678</v>
      </c>
      <c r="AR84" s="25">
        <f t="shared" si="77"/>
        <v>7.82620833333333</v>
      </c>
      <c r="AS84" s="1">
        <f t="shared" si="78"/>
        <v>0.19</v>
      </c>
      <c r="AT84" s="2">
        <f t="shared" si="82"/>
        <v>159.88</v>
      </c>
      <c r="AU84" s="1">
        <f t="shared" si="79"/>
        <v>42552.9395310761</v>
      </c>
    </row>
    <row r="85" s="1" customFormat="1" spans="1:47">
      <c r="A85" s="6"/>
      <c r="B85" s="6"/>
      <c r="C85" s="9">
        <v>9</v>
      </c>
      <c r="D85" s="12">
        <v>19.6535014936667</v>
      </c>
      <c r="E85" s="13">
        <f t="shared" si="80"/>
        <v>22.2467452374194</v>
      </c>
      <c r="F85" s="9" t="s">
        <v>109</v>
      </c>
      <c r="G85" s="6">
        <v>10</v>
      </c>
      <c r="H85" s="11">
        <f t="shared" si="63"/>
        <v>19.6535014936667</v>
      </c>
      <c r="I85" s="11">
        <f t="shared" si="64"/>
        <v>292.803501493667</v>
      </c>
      <c r="J85" s="11">
        <f t="shared" si="65"/>
        <v>0.190686295649972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0.252075721047288</v>
      </c>
      <c r="P85" s="11">
        <f t="shared" si="68"/>
        <v>0.0480673854698028</v>
      </c>
      <c r="Q85" s="16">
        <f t="shared" si="69"/>
        <v>0.00913280323926254</v>
      </c>
      <c r="R85" s="11">
        <f t="shared" si="70"/>
        <v>0.0148697958333333</v>
      </c>
      <c r="S85" s="17">
        <f t="shared" si="71"/>
        <v>0.614184844339943</v>
      </c>
      <c r="T85" s="3">
        <v>0.01</v>
      </c>
      <c r="U85" s="18">
        <f t="shared" si="72"/>
        <v>0.00614184844339943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0.0177418484433994</v>
      </c>
      <c r="AR85" s="25">
        <f t="shared" si="77"/>
        <v>7.82620833333333</v>
      </c>
      <c r="AS85" s="1">
        <f t="shared" si="78"/>
        <v>0.19</v>
      </c>
      <c r="AT85" s="2">
        <f t="shared" si="82"/>
        <v>159.88</v>
      </c>
      <c r="AU85" s="1">
        <f t="shared" si="79"/>
        <v>28260.0426469658</v>
      </c>
    </row>
    <row r="86" s="1" customFormat="1" spans="1:47">
      <c r="A86" s="6"/>
      <c r="B86" s="6"/>
      <c r="C86" s="9">
        <v>10</v>
      </c>
      <c r="D86" s="12">
        <v>10.7368829628065</v>
      </c>
      <c r="E86" s="13">
        <f t="shared" si="80"/>
        <v>19.6535014936667</v>
      </c>
      <c r="F86" s="9" t="s">
        <v>109</v>
      </c>
      <c r="G86" s="6">
        <v>11</v>
      </c>
      <c r="H86" s="11">
        <f t="shared" si="63"/>
        <v>10.7368829628065</v>
      </c>
      <c r="I86" s="11">
        <f t="shared" si="64"/>
        <v>283.886882962806</v>
      </c>
      <c r="J86" s="11">
        <f t="shared" si="65"/>
        <v>0.0670986229225711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0.193807918798611</v>
      </c>
      <c r="O86" s="11">
        <f t="shared" si="81"/>
        <v>0.0884625001122075</v>
      </c>
      <c r="P86" s="11">
        <f t="shared" si="68"/>
        <v>0.00593571193781692</v>
      </c>
      <c r="Q86" s="16">
        <f t="shared" si="69"/>
        <v>0.00112778526818521</v>
      </c>
      <c r="R86" s="11">
        <f t="shared" si="70"/>
        <v>0.0148697958333333</v>
      </c>
      <c r="S86" s="17">
        <f t="shared" si="71"/>
        <v>0.0758440318095748</v>
      </c>
      <c r="T86" s="3">
        <v>0.01</v>
      </c>
      <c r="U86" s="18">
        <f t="shared" si="72"/>
        <v>0.000758440318095748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0.0123584403180957</v>
      </c>
      <c r="AR86" s="25">
        <f t="shared" si="77"/>
        <v>7.82620833333333</v>
      </c>
      <c r="AS86" s="1">
        <f t="shared" si="78"/>
        <v>0.19</v>
      </c>
      <c r="AT86" s="2">
        <f t="shared" si="82"/>
        <v>159.88</v>
      </c>
      <c r="AU86" s="1">
        <f t="shared" si="79"/>
        <v>19685.0994164196</v>
      </c>
    </row>
    <row r="87" s="1" customFormat="1" spans="1:48">
      <c r="A87" s="6"/>
      <c r="B87" s="6"/>
      <c r="C87" s="9">
        <v>11</v>
      </c>
      <c r="D87" s="12">
        <v>2.63503727546667</v>
      </c>
      <c r="E87" s="13">
        <f t="shared" si="80"/>
        <v>10.7368829628065</v>
      </c>
      <c r="F87" s="9" t="s">
        <v>111</v>
      </c>
      <c r="G87" s="6">
        <v>12</v>
      </c>
      <c r="H87" s="11">
        <f t="shared" si="63"/>
        <v>2.63503727546667</v>
      </c>
      <c r="I87" s="11">
        <f t="shared" si="64"/>
        <v>275.785037275467</v>
      </c>
      <c r="J87" s="11">
        <f t="shared" si="65"/>
        <v>0.0244975681419182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0.160788871507724</v>
      </c>
      <c r="P87" s="11">
        <f t="shared" si="68"/>
        <v>0.00393893633622259</v>
      </c>
      <c r="Q87" s="16">
        <f t="shared" si="69"/>
        <v>0.000748397903882293</v>
      </c>
      <c r="R87" s="11">
        <f t="shared" si="70"/>
        <v>0.0148697958333333</v>
      </c>
      <c r="S87" s="17">
        <f t="shared" si="71"/>
        <v>0.0503300726029221</v>
      </c>
      <c r="T87" s="3">
        <v>0.01</v>
      </c>
      <c r="U87" s="18">
        <f t="shared" si="72"/>
        <v>0.000503300726029221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0.0121033007260292</v>
      </c>
      <c r="AR87" s="25">
        <f t="shared" si="77"/>
        <v>7.82620833333333</v>
      </c>
      <c r="AS87" s="1">
        <f t="shared" si="78"/>
        <v>0.19</v>
      </c>
      <c r="AT87" s="2">
        <f t="shared" si="82"/>
        <v>159.88</v>
      </c>
      <c r="AU87" s="1">
        <f t="shared" si="79"/>
        <v>19278.7011893278</v>
      </c>
      <c r="AV87" s="1">
        <f>SUM(AU76:AU87)</f>
        <v>343688.309881529</v>
      </c>
    </row>
    <row r="88" s="1" customFormat="1" spans="1:46">
      <c r="A88" s="6"/>
      <c r="B88" s="6"/>
      <c r="C88" s="9">
        <v>12</v>
      </c>
      <c r="D88" s="12">
        <v>-5.0179698266129</v>
      </c>
      <c r="E88" s="13">
        <f t="shared" si="80"/>
        <v>2.63503727546667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-6</v>
      </c>
      <c r="E91" s="9"/>
      <c r="F91" s="9"/>
      <c r="G91" s="6">
        <v>1</v>
      </c>
      <c r="H91" s="11">
        <f t="shared" ref="H91:H102" si="83">E92</f>
        <v>-6</v>
      </c>
      <c r="I91" s="11">
        <f t="shared" ref="I91:I102" si="84">H91+273.15</f>
        <v>267.15</v>
      </c>
      <c r="J91" s="11">
        <f t="shared" ref="J91:J102" si="85">EXP(($C$18*(I91-$C$16))/($C$19*I91*$C$16))</f>
        <v>0.00782554968707708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0.000594115732242892</v>
      </c>
      <c r="Q91" s="16">
        <f t="shared" ref="Q91:Q102" si="89">P91*$B$93</f>
        <v>0.000106940831803721</v>
      </c>
      <c r="R91" s="11">
        <f t="shared" ref="R91:R102" si="90">L91*$B$93</f>
        <v>0.0136656</v>
      </c>
      <c r="S91" s="17">
        <f t="shared" ref="S91:S102" si="91">Q91/R91</f>
        <v>0.00782554968707708</v>
      </c>
      <c r="T91" s="3">
        <v>0.01</v>
      </c>
      <c r="U91" s="18">
        <f t="shared" ref="U91:U102" si="92">S91*T91</f>
        <v>7.82554968707708e-5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0.0148782554968708</v>
      </c>
      <c r="AR91" s="25">
        <f t="shared" ref="AR91:AR102" si="96">$B$91/12</f>
        <v>7.592</v>
      </c>
      <c r="AS91" s="1">
        <f t="shared" ref="AS91:AS102" si="97">$B$93</f>
        <v>0.18</v>
      </c>
      <c r="AT91" s="2">
        <f>$E$7/12</f>
        <v>71.695</v>
      </c>
      <c r="AU91" s="1">
        <f t="shared" ref="AU91:AU102" si="98">AT91*10000*AS91*0.67*AR91*AQ91</f>
        <v>9766.62220754433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-5.68198813683871</v>
      </c>
      <c r="E92" s="13">
        <f t="shared" ref="E92:E103" si="99">D91</f>
        <v>-6</v>
      </c>
      <c r="F92" s="9" t="s">
        <v>109</v>
      </c>
      <c r="G92" s="6">
        <v>2</v>
      </c>
      <c r="H92" s="11">
        <f t="shared" si="83"/>
        <v>-5.68198813683871</v>
      </c>
      <c r="I92" s="11">
        <f t="shared" si="84"/>
        <v>267.468011863161</v>
      </c>
      <c r="J92" s="11">
        <f t="shared" si="85"/>
        <v>0.00817211957122817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0.151245884267757</v>
      </c>
      <c r="P92" s="11">
        <f t="shared" si="88"/>
        <v>0.00123599945089225</v>
      </c>
      <c r="Q92" s="16">
        <f t="shared" si="89"/>
        <v>0.000222479901160605</v>
      </c>
      <c r="R92" s="11">
        <f t="shared" si="90"/>
        <v>0.0136656</v>
      </c>
      <c r="S92" s="17">
        <f t="shared" si="91"/>
        <v>0.016280287814703</v>
      </c>
      <c r="T92" s="3">
        <v>0.01</v>
      </c>
      <c r="U92" s="18">
        <f t="shared" si="92"/>
        <v>0.00016280287814703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0.014962802878147</v>
      </c>
      <c r="AR92" s="25">
        <f t="shared" si="96"/>
        <v>7.592</v>
      </c>
      <c r="AS92" s="1">
        <f t="shared" si="97"/>
        <v>0.18</v>
      </c>
      <c r="AT92" s="2">
        <f t="shared" ref="AT92:AT102" si="101">$E$7/12</f>
        <v>71.695</v>
      </c>
      <c r="AU92" s="1">
        <f t="shared" si="98"/>
        <v>9822.12215051386</v>
      </c>
    </row>
    <row r="93" s="1" customFormat="1" spans="1:47">
      <c r="A93" s="6" t="s">
        <v>72</v>
      </c>
      <c r="B93" s="6">
        <v>0.18</v>
      </c>
      <c r="C93" s="9">
        <v>2</v>
      </c>
      <c r="D93" s="12">
        <v>-4.22745966678571</v>
      </c>
      <c r="E93" s="13">
        <f t="shared" si="99"/>
        <v>-5.68198813683871</v>
      </c>
      <c r="F93" s="9" t="s">
        <v>109</v>
      </c>
      <c r="G93" s="6">
        <v>3</v>
      </c>
      <c r="H93" s="11">
        <f t="shared" si="83"/>
        <v>-4.22745966678571</v>
      </c>
      <c r="I93" s="11">
        <f t="shared" si="84"/>
        <v>268.922540333214</v>
      </c>
      <c r="J93" s="11">
        <f t="shared" si="85"/>
        <v>0.00995052421605416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0.225929884816865</v>
      </c>
      <c r="P93" s="11">
        <f t="shared" si="88"/>
        <v>0.00224812079000054</v>
      </c>
      <c r="Q93" s="16">
        <f t="shared" si="89"/>
        <v>0.000404661742200097</v>
      </c>
      <c r="R93" s="11">
        <f t="shared" si="90"/>
        <v>0.0136656</v>
      </c>
      <c r="S93" s="17">
        <f t="shared" si="91"/>
        <v>0.0296117069283527</v>
      </c>
      <c r="T93" s="3">
        <v>0.01</v>
      </c>
      <c r="U93" s="18">
        <f t="shared" si="92"/>
        <v>0.000296117069283527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0.0150961170692835</v>
      </c>
      <c r="AR93" s="25">
        <f t="shared" si="96"/>
        <v>7.592</v>
      </c>
      <c r="AS93" s="1">
        <f t="shared" si="97"/>
        <v>0.18</v>
      </c>
      <c r="AT93" s="2">
        <f t="shared" si="101"/>
        <v>71.695</v>
      </c>
      <c r="AU93" s="1">
        <f t="shared" si="98"/>
        <v>9909.63438203914</v>
      </c>
    </row>
    <row r="94" s="1" customFormat="1" spans="1:47">
      <c r="A94" s="6"/>
      <c r="B94" s="6"/>
      <c r="C94" s="9">
        <v>3</v>
      </c>
      <c r="D94" s="12">
        <v>5.76643006093548</v>
      </c>
      <c r="E94" s="13">
        <f t="shared" si="99"/>
        <v>-4.22745966678571</v>
      </c>
      <c r="F94" s="9" t="s">
        <v>109</v>
      </c>
      <c r="G94" s="6">
        <v>4</v>
      </c>
      <c r="H94" s="11">
        <f t="shared" si="83"/>
        <v>5.76643006093548</v>
      </c>
      <c r="I94" s="11">
        <f t="shared" si="84"/>
        <v>278.916430060935</v>
      </c>
      <c r="J94" s="11">
        <f t="shared" si="85"/>
        <v>0.0364139125442632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0.299601764026864</v>
      </c>
      <c r="P94" s="11">
        <f t="shared" si="88"/>
        <v>0.0109096724333812</v>
      </c>
      <c r="Q94" s="16">
        <f t="shared" si="89"/>
        <v>0.00196374103800862</v>
      </c>
      <c r="R94" s="11">
        <f t="shared" si="90"/>
        <v>0.0136656</v>
      </c>
      <c r="S94" s="17">
        <f t="shared" si="91"/>
        <v>0.143699584212082</v>
      </c>
      <c r="T94" s="3">
        <v>0.01</v>
      </c>
      <c r="U94" s="18">
        <f t="shared" si="92"/>
        <v>0.00143699584212082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0.0162369958421208</v>
      </c>
      <c r="AR94" s="25">
        <f t="shared" si="96"/>
        <v>7.592</v>
      </c>
      <c r="AS94" s="1">
        <f t="shared" si="97"/>
        <v>0.18</v>
      </c>
      <c r="AT94" s="2">
        <f t="shared" si="101"/>
        <v>71.695</v>
      </c>
      <c r="AU94" s="1">
        <f t="shared" si="98"/>
        <v>10658.5482557962</v>
      </c>
    </row>
    <row r="95" s="1" customFormat="1" spans="1:47">
      <c r="A95" s="6"/>
      <c r="B95" s="6"/>
      <c r="C95" s="9">
        <v>4</v>
      </c>
      <c r="D95" s="12">
        <v>11.4427180273</v>
      </c>
      <c r="E95" s="13">
        <f t="shared" si="99"/>
        <v>5.76643006093548</v>
      </c>
      <c r="F95" s="9" t="s">
        <v>109</v>
      </c>
      <c r="G95" s="6">
        <v>5</v>
      </c>
      <c r="H95" s="11">
        <f t="shared" si="83"/>
        <v>11.4427180273</v>
      </c>
      <c r="I95" s="11">
        <f t="shared" si="84"/>
        <v>284.5927180273</v>
      </c>
      <c r="J95" s="11">
        <f t="shared" si="85"/>
        <v>0.0730561497979459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0.274257487013809</v>
      </c>
      <c r="O95" s="11">
        <f t="shared" si="100"/>
        <v>0.0903546045796741</v>
      </c>
      <c r="P95" s="11">
        <f t="shared" si="88"/>
        <v>0.00660095952710684</v>
      </c>
      <c r="Q95" s="16">
        <f t="shared" si="89"/>
        <v>0.00118817271487923</v>
      </c>
      <c r="R95" s="11">
        <f t="shared" si="90"/>
        <v>0.0136656</v>
      </c>
      <c r="S95" s="17">
        <f t="shared" si="91"/>
        <v>0.0869462529913968</v>
      </c>
      <c r="T95" s="3">
        <v>0.01</v>
      </c>
      <c r="U95" s="18">
        <f t="shared" si="92"/>
        <v>0.000869462529913968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0.027969462529914</v>
      </c>
      <c r="AR95" s="25">
        <f t="shared" si="96"/>
        <v>7.592</v>
      </c>
      <c r="AS95" s="1">
        <f t="shared" si="97"/>
        <v>0.18</v>
      </c>
      <c r="AT95" s="2">
        <f t="shared" si="101"/>
        <v>71.695</v>
      </c>
      <c r="AU95" s="1">
        <f t="shared" si="98"/>
        <v>18360.1615078589</v>
      </c>
    </row>
    <row r="96" s="1" customFormat="1" spans="1:47">
      <c r="A96" s="6"/>
      <c r="B96" s="6"/>
      <c r="C96" s="9">
        <v>5</v>
      </c>
      <c r="D96" s="12">
        <v>18.6817701558065</v>
      </c>
      <c r="E96" s="13">
        <f t="shared" si="99"/>
        <v>11.4427180273</v>
      </c>
      <c r="F96" s="9" t="s">
        <v>111</v>
      </c>
      <c r="G96" s="6">
        <v>6</v>
      </c>
      <c r="H96" s="11">
        <f t="shared" si="83"/>
        <v>18.6817701558065</v>
      </c>
      <c r="I96" s="11">
        <f t="shared" si="84"/>
        <v>291.831770155806</v>
      </c>
      <c r="J96" s="11">
        <f t="shared" si="85"/>
        <v>0.170699166588067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0.159673645052567</v>
      </c>
      <c r="P96" s="11">
        <f t="shared" si="88"/>
        <v>0.027256158136552</v>
      </c>
      <c r="Q96" s="16">
        <f t="shared" si="89"/>
        <v>0.00490610846457936</v>
      </c>
      <c r="R96" s="11">
        <f t="shared" si="90"/>
        <v>0.0136656</v>
      </c>
      <c r="S96" s="17">
        <f t="shared" si="91"/>
        <v>0.359011566603688</v>
      </c>
      <c r="T96" s="3">
        <v>0.01</v>
      </c>
      <c r="U96" s="18">
        <f t="shared" si="92"/>
        <v>0.00359011566603688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0.0306901156660369</v>
      </c>
      <c r="AR96" s="25">
        <f t="shared" si="96"/>
        <v>7.592</v>
      </c>
      <c r="AS96" s="1">
        <f t="shared" si="97"/>
        <v>0.18</v>
      </c>
      <c r="AT96" s="2">
        <f t="shared" si="101"/>
        <v>71.695</v>
      </c>
      <c r="AU96" s="1">
        <f t="shared" si="98"/>
        <v>20146.0961118097</v>
      </c>
    </row>
    <row r="97" s="1" customFormat="1" spans="1:47">
      <c r="A97" s="6"/>
      <c r="B97" s="6"/>
      <c r="C97" s="9">
        <v>6</v>
      </c>
      <c r="D97" s="12">
        <v>23.199061305</v>
      </c>
      <c r="E97" s="13">
        <f t="shared" si="99"/>
        <v>18.6817701558065</v>
      </c>
      <c r="F97" s="9" t="s">
        <v>109</v>
      </c>
      <c r="G97" s="6">
        <v>7</v>
      </c>
      <c r="H97" s="11">
        <f t="shared" si="83"/>
        <v>23.199061305</v>
      </c>
      <c r="I97" s="11">
        <f t="shared" si="84"/>
        <v>296.349061305</v>
      </c>
      <c r="J97" s="11">
        <f t="shared" si="85"/>
        <v>0.283859933834339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0.208337486916015</v>
      </c>
      <c r="P97" s="11">
        <f t="shared" si="88"/>
        <v>0.0591386652511925</v>
      </c>
      <c r="Q97" s="16">
        <f t="shared" si="89"/>
        <v>0.0106449597452146</v>
      </c>
      <c r="R97" s="11">
        <f t="shared" si="90"/>
        <v>0.0136656</v>
      </c>
      <c r="S97" s="17">
        <f t="shared" si="91"/>
        <v>0.77896029045301</v>
      </c>
      <c r="T97" s="3">
        <v>0.01</v>
      </c>
      <c r="U97" s="18">
        <f t="shared" si="92"/>
        <v>0.0077896029045301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0.0348896029045301</v>
      </c>
      <c r="AR97" s="25">
        <f t="shared" si="96"/>
        <v>7.592</v>
      </c>
      <c r="AS97" s="1">
        <f t="shared" si="97"/>
        <v>0.18</v>
      </c>
      <c r="AT97" s="2">
        <f t="shared" si="101"/>
        <v>71.695</v>
      </c>
      <c r="AU97" s="1">
        <f t="shared" si="98"/>
        <v>22902.7906269962</v>
      </c>
    </row>
    <row r="98" s="1" customFormat="1" spans="1:47">
      <c r="A98" s="6"/>
      <c r="B98" s="6"/>
      <c r="C98" s="9">
        <v>7</v>
      </c>
      <c r="D98" s="12">
        <v>24.6034393651613</v>
      </c>
      <c r="E98" s="13">
        <f t="shared" si="99"/>
        <v>23.199061305</v>
      </c>
      <c r="F98" s="9" t="s">
        <v>109</v>
      </c>
      <c r="G98" s="6">
        <v>8</v>
      </c>
      <c r="H98" s="11">
        <f t="shared" si="83"/>
        <v>24.6034393651613</v>
      </c>
      <c r="I98" s="11">
        <f t="shared" si="84"/>
        <v>297.753439365161</v>
      </c>
      <c r="J98" s="11">
        <f t="shared" si="85"/>
        <v>0.331440401345419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0.225118821664823</v>
      </c>
      <c r="P98" s="11">
        <f t="shared" si="88"/>
        <v>0.0746134726029968</v>
      </c>
      <c r="Q98" s="16">
        <f t="shared" si="89"/>
        <v>0.0134304250685394</v>
      </c>
      <c r="R98" s="11">
        <f t="shared" si="90"/>
        <v>0.0136656</v>
      </c>
      <c r="S98" s="17">
        <f t="shared" si="91"/>
        <v>0.982790735023666</v>
      </c>
      <c r="T98" s="3">
        <v>0.01</v>
      </c>
      <c r="U98" s="18">
        <f t="shared" si="92"/>
        <v>0.00982790735023666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0.0369279073502367</v>
      </c>
      <c r="AR98" s="25">
        <f t="shared" si="96"/>
        <v>7.592</v>
      </c>
      <c r="AS98" s="1">
        <f t="shared" si="97"/>
        <v>0.18</v>
      </c>
      <c r="AT98" s="2">
        <f t="shared" si="101"/>
        <v>71.695</v>
      </c>
      <c r="AU98" s="1">
        <f t="shared" si="98"/>
        <v>24240.8070005799</v>
      </c>
    </row>
    <row r="99" s="1" customFormat="1" spans="1:47">
      <c r="A99" s="6"/>
      <c r="B99" s="6"/>
      <c r="C99" s="9">
        <v>8</v>
      </c>
      <c r="D99" s="12">
        <v>22.2467452374194</v>
      </c>
      <c r="E99" s="13">
        <f t="shared" si="99"/>
        <v>24.6034393651613</v>
      </c>
      <c r="F99" s="9" t="s">
        <v>109</v>
      </c>
      <c r="G99" s="6">
        <v>9</v>
      </c>
      <c r="H99" s="11">
        <f t="shared" si="83"/>
        <v>22.2467452374194</v>
      </c>
      <c r="I99" s="11">
        <f t="shared" si="84"/>
        <v>295.396745237419</v>
      </c>
      <c r="J99" s="11">
        <f t="shared" si="85"/>
        <v>0.255330446285779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0.226425349061826</v>
      </c>
      <c r="P99" s="11">
        <f t="shared" si="88"/>
        <v>0.0578132854263693</v>
      </c>
      <c r="Q99" s="16">
        <f t="shared" si="89"/>
        <v>0.0104063913767465</v>
      </c>
      <c r="R99" s="11">
        <f t="shared" si="90"/>
        <v>0.0136656</v>
      </c>
      <c r="S99" s="17">
        <f t="shared" si="91"/>
        <v>0.761502705826782</v>
      </c>
      <c r="T99" s="3">
        <v>0.01</v>
      </c>
      <c r="U99" s="18">
        <f t="shared" si="92"/>
        <v>0.00761502705826782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0.0347150270582678</v>
      </c>
      <c r="AR99" s="25">
        <f t="shared" si="96"/>
        <v>7.592</v>
      </c>
      <c r="AS99" s="1">
        <f t="shared" si="97"/>
        <v>0.18</v>
      </c>
      <c r="AT99" s="2">
        <f t="shared" si="101"/>
        <v>71.695</v>
      </c>
      <c r="AU99" s="1">
        <f t="shared" si="98"/>
        <v>22788.1927605081</v>
      </c>
    </row>
    <row r="100" s="1" customFormat="1" spans="1:47">
      <c r="A100" s="6"/>
      <c r="B100" s="6"/>
      <c r="C100" s="9">
        <v>9</v>
      </c>
      <c r="D100" s="12">
        <v>19.6535014936667</v>
      </c>
      <c r="E100" s="13">
        <f t="shared" si="99"/>
        <v>22.2467452374194</v>
      </c>
      <c r="F100" s="9" t="s">
        <v>109</v>
      </c>
      <c r="G100" s="6">
        <v>10</v>
      </c>
      <c r="H100" s="11">
        <f t="shared" si="83"/>
        <v>19.6535014936667</v>
      </c>
      <c r="I100" s="11">
        <f t="shared" si="84"/>
        <v>292.803501493667</v>
      </c>
      <c r="J100" s="11">
        <f t="shared" si="85"/>
        <v>0.190686295649972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0.244532063635457</v>
      </c>
      <c r="P100" s="11">
        <f t="shared" si="88"/>
        <v>0.0466289133822884</v>
      </c>
      <c r="Q100" s="16">
        <f t="shared" si="89"/>
        <v>0.0083932044088119</v>
      </c>
      <c r="R100" s="11">
        <f t="shared" si="90"/>
        <v>0.0136656</v>
      </c>
      <c r="S100" s="17">
        <f t="shared" si="91"/>
        <v>0.614184844339941</v>
      </c>
      <c r="T100" s="3">
        <v>0.01</v>
      </c>
      <c r="U100" s="18">
        <f t="shared" si="92"/>
        <v>0.00614184844339941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0.0209418484433994</v>
      </c>
      <c r="AR100" s="25">
        <f t="shared" si="96"/>
        <v>7.592</v>
      </c>
      <c r="AS100" s="1">
        <f t="shared" si="97"/>
        <v>0.18</v>
      </c>
      <c r="AT100" s="2">
        <f t="shared" si="101"/>
        <v>71.695</v>
      </c>
      <c r="AU100" s="1">
        <f t="shared" si="98"/>
        <v>13746.9827774735</v>
      </c>
    </row>
    <row r="101" s="1" customFormat="1" spans="1:47">
      <c r="A101" s="6"/>
      <c r="B101" s="6"/>
      <c r="C101" s="9">
        <v>10</v>
      </c>
      <c r="D101" s="12">
        <v>10.7368829628065</v>
      </c>
      <c r="E101" s="13">
        <f t="shared" si="99"/>
        <v>19.6535014936667</v>
      </c>
      <c r="F101" s="9" t="s">
        <v>109</v>
      </c>
      <c r="G101" s="6">
        <v>11</v>
      </c>
      <c r="H101" s="11">
        <f t="shared" si="83"/>
        <v>10.7368829628065</v>
      </c>
      <c r="I101" s="11">
        <f t="shared" si="84"/>
        <v>283.886882962806</v>
      </c>
      <c r="J101" s="11">
        <f t="shared" si="85"/>
        <v>0.0670986229225711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0.18800799274051</v>
      </c>
      <c r="O101" s="11">
        <f t="shared" si="100"/>
        <v>0.0858151575126584</v>
      </c>
      <c r="P101" s="11">
        <f t="shared" si="88"/>
        <v>0.00575807889498291</v>
      </c>
      <c r="Q101" s="16">
        <f t="shared" si="89"/>
        <v>0.00103645420109692</v>
      </c>
      <c r="R101" s="11">
        <f t="shared" si="90"/>
        <v>0.0136656</v>
      </c>
      <c r="S101" s="17">
        <f t="shared" si="91"/>
        <v>0.0758440318095746</v>
      </c>
      <c r="T101" s="3">
        <v>0.01</v>
      </c>
      <c r="U101" s="18">
        <f t="shared" si="92"/>
        <v>0.000758440318095746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0.0155584403180957</v>
      </c>
      <c r="AR101" s="25">
        <f t="shared" si="96"/>
        <v>7.592</v>
      </c>
      <c r="AS101" s="1">
        <f t="shared" si="97"/>
        <v>0.18</v>
      </c>
      <c r="AT101" s="2">
        <f t="shared" si="101"/>
        <v>71.695</v>
      </c>
      <c r="AU101" s="1">
        <f t="shared" si="98"/>
        <v>10213.1199963212</v>
      </c>
    </row>
    <row r="102" s="1" customFormat="1" spans="1:48">
      <c r="A102" s="6"/>
      <c r="B102" s="6"/>
      <c r="C102" s="9">
        <v>11</v>
      </c>
      <c r="D102" s="12">
        <v>2.63503727546667</v>
      </c>
      <c r="E102" s="13">
        <f t="shared" si="99"/>
        <v>10.7368829628065</v>
      </c>
      <c r="F102" s="9" t="s">
        <v>111</v>
      </c>
      <c r="G102" s="6">
        <v>12</v>
      </c>
      <c r="H102" s="11">
        <f t="shared" si="83"/>
        <v>2.63503727546667</v>
      </c>
      <c r="I102" s="11">
        <f t="shared" si="84"/>
        <v>275.785037275467</v>
      </c>
      <c r="J102" s="11">
        <f t="shared" si="85"/>
        <v>0.0244975681419182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0.155977078617675</v>
      </c>
      <c r="P102" s="11">
        <f t="shared" si="88"/>
        <v>0.00382105911201383</v>
      </c>
      <c r="Q102" s="16">
        <f t="shared" si="89"/>
        <v>0.00068779064016249</v>
      </c>
      <c r="R102" s="11">
        <f t="shared" si="90"/>
        <v>0.0136656</v>
      </c>
      <c r="S102" s="17">
        <f t="shared" si="91"/>
        <v>0.0503300726029219</v>
      </c>
      <c r="T102" s="3">
        <v>0.01</v>
      </c>
      <c r="U102" s="18">
        <f t="shared" si="92"/>
        <v>0.000503300726029219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0.0153033007260292</v>
      </c>
      <c r="AR102" s="25">
        <f t="shared" si="96"/>
        <v>7.592</v>
      </c>
      <c r="AS102" s="1">
        <f t="shared" si="97"/>
        <v>0.18</v>
      </c>
      <c r="AT102" s="2">
        <f t="shared" si="101"/>
        <v>71.695</v>
      </c>
      <c r="AU102" s="1">
        <f t="shared" si="98"/>
        <v>10045.6371885132</v>
      </c>
      <c r="AV102" s="1">
        <f>SUM(AU91:AU102)</f>
        <v>182600.714965954</v>
      </c>
    </row>
    <row r="103" s="1" customFormat="1" spans="1:46">
      <c r="A103" s="6"/>
      <c r="B103" s="6"/>
      <c r="C103" s="9">
        <v>12</v>
      </c>
      <c r="D103" s="12">
        <v>-5.0179698266129</v>
      </c>
      <c r="E103" s="13">
        <f t="shared" si="99"/>
        <v>2.63503727546667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f>F9</f>
        <v>122.786</v>
      </c>
      <c r="C107" s="9" t="s">
        <v>108</v>
      </c>
      <c r="D107" s="10">
        <v>-6</v>
      </c>
      <c r="E107" s="9"/>
      <c r="F107" s="9"/>
      <c r="G107" s="6">
        <v>1</v>
      </c>
      <c r="H107" s="11">
        <f t="shared" ref="H107:H118" si="102">E108</f>
        <v>-6</v>
      </c>
      <c r="I107" s="11">
        <f t="shared" ref="I107:I118" si="103">H107+273.15</f>
        <v>267.15</v>
      </c>
      <c r="J107" s="11">
        <f t="shared" ref="J107:J118" si="104">EXP(($C$18*(I107-$C$16))/($C$19*I107*$C$16))</f>
        <v>0.00782554968707708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0.0216195287372425</v>
      </c>
      <c r="Q107" s="16">
        <f t="shared" ref="Q107:Q118" si="108">P107*$B$109</f>
        <v>0.00972878793175915</v>
      </c>
      <c r="R107" s="11">
        <f t="shared" ref="R107:R118" si="109">L107*$B$109</f>
        <v>1.24320825</v>
      </c>
      <c r="S107" s="17">
        <f t="shared" ref="S107:S118" si="110">Q107/R107</f>
        <v>0.00782554968707708</v>
      </c>
      <c r="T107" s="3">
        <v>0.27</v>
      </c>
      <c r="U107" s="18">
        <f t="shared" ref="U107:U118" si="111">S107*T107</f>
        <v>0.00211289841551081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0.227037038872277</v>
      </c>
      <c r="AC107" s="25">
        <f t="shared" ref="AC107:AC118" si="113">$B$107/12</f>
        <v>10.2321666666667</v>
      </c>
      <c r="AD107" s="1">
        <f t="shared" ref="AD107:AD118" si="114">$B$109</f>
        <v>0.45</v>
      </c>
      <c r="AE107" s="26">
        <f t="shared" ref="AE107:AE118" si="115">$E$9/12</f>
        <v>378.794166666667</v>
      </c>
      <c r="AF107" s="1">
        <f t="shared" ref="AF107:AF118" si="116">AE107*10000*AC107*AB107</f>
        <v>8799694.63783807</v>
      </c>
    </row>
    <row r="108" s="1" customFormat="1" spans="1:32">
      <c r="A108" s="6" t="s">
        <v>110</v>
      </c>
      <c r="B108" s="6">
        <v>27</v>
      </c>
      <c r="C108" s="9">
        <v>1</v>
      </c>
      <c r="D108" s="12">
        <v>-5.68198813683871</v>
      </c>
      <c r="E108" s="13">
        <f t="shared" ref="E108:E119" si="117">D107</f>
        <v>-6</v>
      </c>
      <c r="F108" s="9" t="s">
        <v>109</v>
      </c>
      <c r="G108" s="6">
        <v>2</v>
      </c>
      <c r="H108" s="11">
        <f t="shared" si="102"/>
        <v>-5.68198813683871</v>
      </c>
      <c r="I108" s="11">
        <f t="shared" si="103"/>
        <v>267.468011863161</v>
      </c>
      <c r="J108" s="11">
        <f t="shared" si="104"/>
        <v>0.00817211957122817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5.50375047126276</v>
      </c>
      <c r="P108" s="11">
        <f t="shared" si="107"/>
        <v>0.0449773069413627</v>
      </c>
      <c r="Q108" s="16">
        <f t="shared" si="108"/>
        <v>0.0202397881236132</v>
      </c>
      <c r="R108" s="11">
        <f t="shared" si="109"/>
        <v>1.24320825</v>
      </c>
      <c r="S108" s="17">
        <f t="shared" si="110"/>
        <v>0.016280287814703</v>
      </c>
      <c r="T108" s="3">
        <v>0.27</v>
      </c>
      <c r="U108" s="18">
        <f t="shared" si="111"/>
        <v>0.0043956777099698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0.227725296829556</v>
      </c>
      <c r="AC108" s="25">
        <f t="shared" si="113"/>
        <v>10.2321666666667</v>
      </c>
      <c r="AD108" s="1">
        <f t="shared" si="114"/>
        <v>0.45</v>
      </c>
      <c r="AE108" s="26">
        <f t="shared" si="115"/>
        <v>378.794166666667</v>
      </c>
      <c r="AF108" s="1">
        <f t="shared" si="116"/>
        <v>8826370.72508007</v>
      </c>
    </row>
    <row r="109" s="1" customFormat="1" spans="1:32">
      <c r="A109" s="6" t="s">
        <v>72</v>
      </c>
      <c r="B109" s="6">
        <v>0.45</v>
      </c>
      <c r="C109" s="9">
        <v>2</v>
      </c>
      <c r="D109" s="12">
        <v>-4.22745966678571</v>
      </c>
      <c r="E109" s="13">
        <f t="shared" si="117"/>
        <v>-5.68198813683871</v>
      </c>
      <c r="F109" s="9" t="s">
        <v>109</v>
      </c>
      <c r="G109" s="6">
        <v>3</v>
      </c>
      <c r="H109" s="11">
        <f t="shared" si="102"/>
        <v>-4.22745966678571</v>
      </c>
      <c r="I109" s="11">
        <f t="shared" si="103"/>
        <v>268.922540333214</v>
      </c>
      <c r="J109" s="11">
        <f t="shared" si="104"/>
        <v>0.00995052421605416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8.22145816432139</v>
      </c>
      <c r="P109" s="11">
        <f t="shared" si="107"/>
        <v>0.0818078185553562</v>
      </c>
      <c r="Q109" s="16">
        <f t="shared" si="108"/>
        <v>0.0368135183499103</v>
      </c>
      <c r="R109" s="11">
        <f t="shared" si="109"/>
        <v>1.24320825</v>
      </c>
      <c r="S109" s="17">
        <f t="shared" si="110"/>
        <v>0.0296117069283527</v>
      </c>
      <c r="T109" s="3">
        <v>0.27</v>
      </c>
      <c r="U109" s="18">
        <f t="shared" si="111"/>
        <v>0.00799516087065524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0.228810541002503</v>
      </c>
      <c r="AC109" s="25">
        <f t="shared" si="113"/>
        <v>10.2321666666667</v>
      </c>
      <c r="AD109" s="1">
        <f t="shared" si="114"/>
        <v>0.45</v>
      </c>
      <c r="AE109" s="26">
        <f t="shared" si="115"/>
        <v>378.794166666667</v>
      </c>
      <c r="AF109" s="1">
        <f t="shared" si="116"/>
        <v>8868433.54168858</v>
      </c>
    </row>
    <row r="110" s="1" customFormat="1" spans="1:32">
      <c r="A110" s="6"/>
      <c r="B110" s="6"/>
      <c r="C110" s="9">
        <v>3</v>
      </c>
      <c r="D110" s="12">
        <v>5.76643006093548</v>
      </c>
      <c r="E110" s="13">
        <f t="shared" si="117"/>
        <v>-4.22745966678571</v>
      </c>
      <c r="F110" s="9" t="s">
        <v>109</v>
      </c>
      <c r="G110" s="6">
        <v>4</v>
      </c>
      <c r="H110" s="11">
        <f t="shared" si="102"/>
        <v>5.76643006093548</v>
      </c>
      <c r="I110" s="11">
        <f t="shared" si="103"/>
        <v>278.916430060935</v>
      </c>
      <c r="J110" s="11">
        <f t="shared" si="104"/>
        <v>0.0364139125442632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10.902335345766</v>
      </c>
      <c r="P110" s="11">
        <f t="shared" si="107"/>
        <v>0.396996685808954</v>
      </c>
      <c r="Q110" s="16">
        <f t="shared" si="108"/>
        <v>0.17864850861403</v>
      </c>
      <c r="R110" s="11">
        <f t="shared" si="109"/>
        <v>1.24320825</v>
      </c>
      <c r="S110" s="17">
        <f t="shared" si="110"/>
        <v>0.143699584212082</v>
      </c>
      <c r="T110" s="3">
        <v>0.27</v>
      </c>
      <c r="U110" s="18">
        <f t="shared" si="111"/>
        <v>0.038798887737262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0.238097864652785</v>
      </c>
      <c r="AC110" s="25">
        <f t="shared" si="113"/>
        <v>10.2321666666667</v>
      </c>
      <c r="AD110" s="1">
        <f t="shared" si="114"/>
        <v>0.45</v>
      </c>
      <c r="AE110" s="26">
        <f t="shared" si="115"/>
        <v>378.794166666667</v>
      </c>
      <c r="AF110" s="1">
        <f t="shared" si="116"/>
        <v>9228399.5301951</v>
      </c>
    </row>
    <row r="111" s="1" customFormat="1" spans="1:32">
      <c r="A111" s="6"/>
      <c r="B111" s="6"/>
      <c r="C111" s="9">
        <v>4</v>
      </c>
      <c r="D111" s="12">
        <v>11.4427180273</v>
      </c>
      <c r="E111" s="13">
        <f t="shared" si="117"/>
        <v>5.76643006093548</v>
      </c>
      <c r="F111" s="9" t="s">
        <v>109</v>
      </c>
      <c r="G111" s="6">
        <v>5</v>
      </c>
      <c r="H111" s="11">
        <f t="shared" si="102"/>
        <v>11.4427180273</v>
      </c>
      <c r="I111" s="11">
        <f t="shared" si="103"/>
        <v>284.5927180273</v>
      </c>
      <c r="J111" s="11">
        <f t="shared" si="104"/>
        <v>0.0730561497979459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9.98007172695923</v>
      </c>
      <c r="O111" s="11">
        <f t="shared" si="118"/>
        <v>3.28795193299785</v>
      </c>
      <c r="P111" s="11">
        <f t="shared" si="107"/>
        <v>0.240205108945537</v>
      </c>
      <c r="Q111" s="16">
        <f t="shared" si="108"/>
        <v>0.108092299025492</v>
      </c>
      <c r="R111" s="11">
        <f t="shared" si="109"/>
        <v>1.24320825</v>
      </c>
      <c r="S111" s="17">
        <f t="shared" si="110"/>
        <v>0.0869462529913968</v>
      </c>
      <c r="T111" s="3">
        <v>0.27</v>
      </c>
      <c r="U111" s="18">
        <f t="shared" si="111"/>
        <v>0.0234754883076771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0.282277859724765</v>
      </c>
      <c r="AC111" s="25">
        <f t="shared" si="113"/>
        <v>10.2321666666667</v>
      </c>
      <c r="AD111" s="1">
        <f t="shared" si="114"/>
        <v>0.45</v>
      </c>
      <c r="AE111" s="26">
        <f t="shared" si="115"/>
        <v>378.794166666667</v>
      </c>
      <c r="AF111" s="1">
        <f t="shared" si="116"/>
        <v>10940765.3523785</v>
      </c>
    </row>
    <row r="112" s="1" customFormat="1" spans="1:32">
      <c r="A112" s="6"/>
      <c r="B112" s="6"/>
      <c r="C112" s="9">
        <v>5</v>
      </c>
      <c r="D112" s="12">
        <v>18.6817701558065</v>
      </c>
      <c r="E112" s="13">
        <f t="shared" si="117"/>
        <v>11.4427180273</v>
      </c>
      <c r="F112" s="9" t="s">
        <v>111</v>
      </c>
      <c r="G112" s="6">
        <v>6</v>
      </c>
      <c r="H112" s="11">
        <f t="shared" si="102"/>
        <v>18.6817701558065</v>
      </c>
      <c r="I112" s="11">
        <f t="shared" si="103"/>
        <v>291.831770155806</v>
      </c>
      <c r="J112" s="11">
        <f t="shared" si="104"/>
        <v>0.170699166588067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5.81043182405232</v>
      </c>
      <c r="P112" s="11">
        <f t="shared" si="107"/>
        <v>0.991835869882511</v>
      </c>
      <c r="Q112" s="16">
        <f t="shared" si="108"/>
        <v>0.44632614144713</v>
      </c>
      <c r="R112" s="11">
        <f t="shared" si="109"/>
        <v>1.24320825</v>
      </c>
      <c r="S112" s="17">
        <f t="shared" si="110"/>
        <v>0.359011566603688</v>
      </c>
      <c r="T112" s="3">
        <v>0.27</v>
      </c>
      <c r="U112" s="18">
        <f t="shared" si="111"/>
        <v>0.0969331229829959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0.304425336579373</v>
      </c>
      <c r="AC112" s="25">
        <f t="shared" si="113"/>
        <v>10.2321666666667</v>
      </c>
      <c r="AD112" s="1">
        <f t="shared" si="114"/>
        <v>0.45</v>
      </c>
      <c r="AE112" s="26">
        <f t="shared" si="115"/>
        <v>378.794166666667</v>
      </c>
      <c r="AF112" s="1">
        <f t="shared" si="116"/>
        <v>11799176.0957849</v>
      </c>
    </row>
    <row r="113" s="1" customFormat="1" spans="1:32">
      <c r="A113" s="6"/>
      <c r="B113" s="6"/>
      <c r="C113" s="9">
        <v>6</v>
      </c>
      <c r="D113" s="12">
        <v>23.199061305</v>
      </c>
      <c r="E113" s="13">
        <f t="shared" si="117"/>
        <v>18.6817701558065</v>
      </c>
      <c r="F113" s="9" t="s">
        <v>109</v>
      </c>
      <c r="G113" s="6">
        <v>7</v>
      </c>
      <c r="H113" s="11">
        <f t="shared" si="102"/>
        <v>23.199061305</v>
      </c>
      <c r="I113" s="11">
        <f t="shared" si="103"/>
        <v>296.349061305</v>
      </c>
      <c r="J113" s="11">
        <f t="shared" si="104"/>
        <v>0.283859933834339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7.5812809541698</v>
      </c>
      <c r="P113" s="11">
        <f t="shared" si="107"/>
        <v>2.15202191003017</v>
      </c>
      <c r="Q113" s="16">
        <f t="shared" si="108"/>
        <v>0.968409859513578</v>
      </c>
      <c r="R113" s="11">
        <f t="shared" si="109"/>
        <v>1.24320825</v>
      </c>
      <c r="S113" s="17">
        <f t="shared" si="110"/>
        <v>0.77896029045301</v>
      </c>
      <c r="T113" s="3">
        <v>0.27</v>
      </c>
      <c r="U113" s="18">
        <f t="shared" si="111"/>
        <v>0.210319278422313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0.338611262444327</v>
      </c>
      <c r="AC113" s="25">
        <f t="shared" si="113"/>
        <v>10.2321666666667</v>
      </c>
      <c r="AD113" s="1">
        <f t="shared" si="114"/>
        <v>0.45</v>
      </c>
      <c r="AE113" s="26">
        <f t="shared" si="115"/>
        <v>378.794166666667</v>
      </c>
      <c r="AF113" s="1">
        <f t="shared" si="116"/>
        <v>13124183.2841169</v>
      </c>
    </row>
    <row r="114" s="1" customFormat="1" spans="1:32">
      <c r="A114" s="6"/>
      <c r="B114" s="6"/>
      <c r="C114" s="9">
        <v>7</v>
      </c>
      <c r="D114" s="12">
        <v>24.6034393651613</v>
      </c>
      <c r="E114" s="13">
        <f t="shared" si="117"/>
        <v>23.199061305</v>
      </c>
      <c r="F114" s="9" t="s">
        <v>109</v>
      </c>
      <c r="G114" s="6">
        <v>8</v>
      </c>
      <c r="H114" s="11">
        <f t="shared" si="102"/>
        <v>24.6034393651613</v>
      </c>
      <c r="I114" s="11">
        <f t="shared" si="103"/>
        <v>297.753439365161</v>
      </c>
      <c r="J114" s="11">
        <f t="shared" si="104"/>
        <v>0.331440401345419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8.19194404413963</v>
      </c>
      <c r="P114" s="11">
        <f t="shared" si="107"/>
        <v>2.71514122178886</v>
      </c>
      <c r="Q114" s="16">
        <f t="shared" si="108"/>
        <v>1.22181354980499</v>
      </c>
      <c r="R114" s="11">
        <f t="shared" si="109"/>
        <v>1.24320825</v>
      </c>
      <c r="S114" s="17">
        <f t="shared" si="110"/>
        <v>0.982790735023666</v>
      </c>
      <c r="T114" s="3">
        <v>0.27</v>
      </c>
      <c r="U114" s="18">
        <f t="shared" si="111"/>
        <v>0.26535349845639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12"/>
        <v>0.370404079784602</v>
      </c>
      <c r="AC114" s="25">
        <f t="shared" si="113"/>
        <v>10.2321666666667</v>
      </c>
      <c r="AD114" s="1">
        <f t="shared" si="114"/>
        <v>0.45</v>
      </c>
      <c r="AE114" s="26">
        <f t="shared" si="115"/>
        <v>378.794166666667</v>
      </c>
      <c r="AF114" s="1">
        <f t="shared" si="116"/>
        <v>14356436.3370135</v>
      </c>
    </row>
    <row r="115" s="1" customFormat="1" spans="1:32">
      <c r="A115" s="6"/>
      <c r="B115" s="6"/>
      <c r="C115" s="9">
        <v>8</v>
      </c>
      <c r="D115" s="12">
        <v>22.2467452374194</v>
      </c>
      <c r="E115" s="13">
        <f t="shared" si="117"/>
        <v>24.6034393651613</v>
      </c>
      <c r="F115" s="9" t="s">
        <v>109</v>
      </c>
      <c r="G115" s="6">
        <v>9</v>
      </c>
      <c r="H115" s="11">
        <f t="shared" si="102"/>
        <v>22.2467452374194</v>
      </c>
      <c r="I115" s="11">
        <f t="shared" si="103"/>
        <v>295.396745237419</v>
      </c>
      <c r="J115" s="11">
        <f t="shared" si="104"/>
        <v>0.255330446285779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8.23948782235077</v>
      </c>
      <c r="P115" s="11">
        <f t="shared" si="107"/>
        <v>2.10379210284706</v>
      </c>
      <c r="Q115" s="16">
        <f t="shared" si="108"/>
        <v>0.946706446281179</v>
      </c>
      <c r="R115" s="11">
        <f t="shared" si="109"/>
        <v>1.24320825</v>
      </c>
      <c r="S115" s="17">
        <f t="shared" si="110"/>
        <v>0.761502705826782</v>
      </c>
      <c r="T115" s="3">
        <v>0.27</v>
      </c>
      <c r="U115" s="18">
        <f t="shared" si="111"/>
        <v>0.205605730573231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2"/>
        <v>0.337190127767829</v>
      </c>
      <c r="AC115" s="25">
        <f t="shared" si="113"/>
        <v>10.2321666666667</v>
      </c>
      <c r="AD115" s="1">
        <f t="shared" si="114"/>
        <v>0.45</v>
      </c>
      <c r="AE115" s="26">
        <f t="shared" si="115"/>
        <v>378.794166666667</v>
      </c>
      <c r="AF115" s="1">
        <f t="shared" si="116"/>
        <v>13069101.7377113</v>
      </c>
    </row>
    <row r="116" s="1" customFormat="1" spans="1:32">
      <c r="A116" s="6"/>
      <c r="B116" s="6"/>
      <c r="C116" s="9">
        <v>9</v>
      </c>
      <c r="D116" s="12">
        <v>19.6535014936667</v>
      </c>
      <c r="E116" s="13">
        <f t="shared" si="117"/>
        <v>22.2467452374194</v>
      </c>
      <c r="F116" s="9" t="s">
        <v>109</v>
      </c>
      <c r="G116" s="6">
        <v>10</v>
      </c>
      <c r="H116" s="11">
        <f t="shared" si="102"/>
        <v>19.6535014936667</v>
      </c>
      <c r="I116" s="11">
        <f t="shared" si="103"/>
        <v>292.803501493667</v>
      </c>
      <c r="J116" s="11">
        <f t="shared" si="104"/>
        <v>0.190686295649972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8.89838071950371</v>
      </c>
      <c r="P116" s="11">
        <f t="shared" si="107"/>
        <v>1.69679925668529</v>
      </c>
      <c r="Q116" s="16">
        <f t="shared" si="108"/>
        <v>0.763559665508381</v>
      </c>
      <c r="R116" s="11">
        <f t="shared" si="109"/>
        <v>1.24320825</v>
      </c>
      <c r="S116" s="17">
        <f t="shared" si="110"/>
        <v>0.614184844339941</v>
      </c>
      <c r="T116" s="3">
        <v>0.27</v>
      </c>
      <c r="U116" s="18">
        <f t="shared" si="111"/>
        <v>0.165829907971784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0.276397717253493</v>
      </c>
      <c r="AC116" s="25">
        <f t="shared" si="113"/>
        <v>10.2321666666667</v>
      </c>
      <c r="AD116" s="1">
        <f t="shared" si="114"/>
        <v>0.45</v>
      </c>
      <c r="AE116" s="26">
        <f t="shared" si="115"/>
        <v>378.794166666667</v>
      </c>
      <c r="AF116" s="1">
        <f t="shared" si="116"/>
        <v>10712857.789669</v>
      </c>
    </row>
    <row r="117" s="1" customFormat="1" spans="1:32">
      <c r="A117" s="6"/>
      <c r="B117" s="6"/>
      <c r="C117" s="9">
        <v>10</v>
      </c>
      <c r="D117" s="12">
        <v>10.7368829628065</v>
      </c>
      <c r="E117" s="13">
        <f t="shared" si="117"/>
        <v>19.6535014936667</v>
      </c>
      <c r="F117" s="9" t="s">
        <v>109</v>
      </c>
      <c r="G117" s="6">
        <v>11</v>
      </c>
      <c r="H117" s="11">
        <f t="shared" si="102"/>
        <v>10.7368829628065</v>
      </c>
      <c r="I117" s="11">
        <f t="shared" si="103"/>
        <v>283.886882962806</v>
      </c>
      <c r="J117" s="11">
        <f t="shared" si="104"/>
        <v>0.0670986229225711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6.8415023896775</v>
      </c>
      <c r="O117" s="11">
        <f t="shared" si="118"/>
        <v>3.12276407314092</v>
      </c>
      <c r="P117" s="11">
        <f t="shared" si="107"/>
        <v>0.209533169019835</v>
      </c>
      <c r="Q117" s="16">
        <f t="shared" si="108"/>
        <v>0.0942899260589257</v>
      </c>
      <c r="R117" s="11">
        <f t="shared" si="109"/>
        <v>1.24320825</v>
      </c>
      <c r="S117" s="17">
        <f t="shared" si="110"/>
        <v>0.0758440318095747</v>
      </c>
      <c r="T117" s="3">
        <v>0.27</v>
      </c>
      <c r="U117" s="18">
        <f t="shared" si="111"/>
        <v>0.0204778885885852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0.232574083409458</v>
      </c>
      <c r="AC117" s="25">
        <f t="shared" si="113"/>
        <v>10.2321666666667</v>
      </c>
      <c r="AD117" s="1">
        <f t="shared" si="114"/>
        <v>0.45</v>
      </c>
      <c r="AE117" s="26">
        <f t="shared" si="115"/>
        <v>378.794166666667</v>
      </c>
      <c r="AF117" s="1">
        <f t="shared" si="116"/>
        <v>9014304.11902815</v>
      </c>
    </row>
    <row r="118" s="1" customFormat="1" spans="1:33">
      <c r="A118" s="6"/>
      <c r="B118" s="6"/>
      <c r="C118" s="9">
        <v>11</v>
      </c>
      <c r="D118" s="12">
        <v>2.63503727546667</v>
      </c>
      <c r="E118" s="13">
        <f t="shared" si="117"/>
        <v>10.7368829628065</v>
      </c>
      <c r="F118" s="9" t="s">
        <v>111</v>
      </c>
      <c r="G118" s="6">
        <v>12</v>
      </c>
      <c r="H118" s="11">
        <f t="shared" si="102"/>
        <v>2.63503727546667</v>
      </c>
      <c r="I118" s="11">
        <f t="shared" si="103"/>
        <v>275.785037275467</v>
      </c>
      <c r="J118" s="11">
        <f t="shared" si="104"/>
        <v>0.0244975681419182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5.67591590412109</v>
      </c>
      <c r="P118" s="11">
        <f t="shared" si="107"/>
        <v>0.139046136629003</v>
      </c>
      <c r="Q118" s="16">
        <f t="shared" si="108"/>
        <v>0.0625707614830515</v>
      </c>
      <c r="R118" s="11">
        <f t="shared" si="109"/>
        <v>1.24320825</v>
      </c>
      <c r="S118" s="17">
        <f t="shared" si="110"/>
        <v>0.050330072602922</v>
      </c>
      <c r="T118" s="3">
        <v>0.27</v>
      </c>
      <c r="U118" s="18">
        <f t="shared" si="111"/>
        <v>0.0135891196027889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0.230497119560241</v>
      </c>
      <c r="AC118" s="25">
        <f t="shared" si="113"/>
        <v>10.2321666666667</v>
      </c>
      <c r="AD118" s="1">
        <f t="shared" si="114"/>
        <v>0.45</v>
      </c>
      <c r="AE118" s="26">
        <f t="shared" si="115"/>
        <v>378.794166666667</v>
      </c>
      <c r="AF118" s="1">
        <f t="shared" si="116"/>
        <v>8933803.38779185</v>
      </c>
      <c r="AG118" s="1">
        <f>SUM(AF107:AF118)</f>
        <v>127673526.538296</v>
      </c>
    </row>
    <row r="119" s="1" customFormat="1" spans="1:46">
      <c r="A119" s="6"/>
      <c r="B119" s="6"/>
      <c r="C119" s="9">
        <v>12</v>
      </c>
      <c r="D119" s="12">
        <v>-5.0179698266129</v>
      </c>
      <c r="E119" s="13">
        <f t="shared" si="117"/>
        <v>2.63503727546667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-6</v>
      </c>
      <c r="E123" s="9"/>
      <c r="F123" s="9"/>
      <c r="G123" s="6">
        <v>1</v>
      </c>
      <c r="H123" s="11">
        <f t="shared" ref="H123:H134" si="119">E124</f>
        <v>-6</v>
      </c>
      <c r="I123" s="11">
        <f t="shared" ref="I123:I134" si="120">H123+273.15</f>
        <v>267.15</v>
      </c>
      <c r="J123" s="11">
        <f t="shared" ref="J123:J134" si="121">EXP(($C$18*(I123-$C$16))/($C$19*I123*$C$16))</f>
        <v>0.00782554968707708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0.00407883300789832</v>
      </c>
      <c r="Q123" s="16">
        <f t="shared" ref="Q123:Q134" si="125">P123*$B$125</f>
        <v>0.00106049658205356</v>
      </c>
      <c r="R123" s="11">
        <f t="shared" ref="R123:R134" si="126">L123*$B$125</f>
        <v>0.1355172</v>
      </c>
      <c r="S123" s="17">
        <f t="shared" ref="S123:S134" si="127">Q123/R123</f>
        <v>0.00782554968707708</v>
      </c>
      <c r="T123" s="3">
        <v>0.01</v>
      </c>
      <c r="U123" s="18">
        <f t="shared" ref="U123:U134" si="128">S123*T123</f>
        <v>7.82554968707708e-5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0.00556825549687077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0.508333333333333</v>
      </c>
      <c r="AX123" s="1">
        <f t="shared" ref="AX123:AX134" si="134">AW123*10000*AV123*0.67*AU123*AT123</f>
        <v>257.002273962044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-5.68198813683871</v>
      </c>
      <c r="E124" s="13">
        <f t="shared" ref="E124:E135" si="135">D123</f>
        <v>-6</v>
      </c>
      <c r="F124" s="9" t="s">
        <v>109</v>
      </c>
      <c r="G124" s="6">
        <v>2</v>
      </c>
      <c r="H124" s="11">
        <f t="shared" si="119"/>
        <v>-5.68198813683871</v>
      </c>
      <c r="I124" s="11">
        <f t="shared" si="120"/>
        <v>267.468011863161</v>
      </c>
      <c r="J124" s="11">
        <f t="shared" si="121"/>
        <v>0.00817211957122817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1.0383611669921</v>
      </c>
      <c r="P124" s="11">
        <f t="shared" si="124"/>
        <v>0.00848561161477948</v>
      </c>
      <c r="Q124" s="16">
        <f t="shared" si="125"/>
        <v>0.00220625901984267</v>
      </c>
      <c r="R124" s="11">
        <f t="shared" si="126"/>
        <v>0.1355172</v>
      </c>
      <c r="S124" s="17">
        <f t="shared" si="127"/>
        <v>0.016280287814703</v>
      </c>
      <c r="T124" s="3">
        <v>0.01</v>
      </c>
      <c r="U124" s="18">
        <f t="shared" si="128"/>
        <v>0.00016280287814703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0.00565280287814703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0.508333333333333</v>
      </c>
      <c r="AX124" s="1">
        <f t="shared" si="134"/>
        <v>260.904549864747</v>
      </c>
    </row>
    <row r="125" s="1" customFormat="1" spans="1:50">
      <c r="A125" s="6" t="s">
        <v>72</v>
      </c>
      <c r="B125" s="6">
        <v>0.26</v>
      </c>
      <c r="C125" s="9">
        <v>2</v>
      </c>
      <c r="D125" s="12">
        <v>-4.22745966678571</v>
      </c>
      <c r="E125" s="13">
        <f t="shared" si="135"/>
        <v>-5.68198813683871</v>
      </c>
      <c r="F125" s="9" t="s">
        <v>109</v>
      </c>
      <c r="G125" s="6">
        <v>3</v>
      </c>
      <c r="H125" s="11">
        <f t="shared" si="119"/>
        <v>-4.22745966678571</v>
      </c>
      <c r="I125" s="11">
        <f t="shared" si="120"/>
        <v>268.922540333214</v>
      </c>
      <c r="J125" s="11">
        <f t="shared" si="121"/>
        <v>0.00995052421605416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1.55109555537732</v>
      </c>
      <c r="P125" s="11">
        <f t="shared" si="124"/>
        <v>0.015434213885196</v>
      </c>
      <c r="Q125" s="16">
        <f t="shared" si="125"/>
        <v>0.00401289561015096</v>
      </c>
      <c r="R125" s="11">
        <f t="shared" si="126"/>
        <v>0.1355172</v>
      </c>
      <c r="S125" s="17">
        <f t="shared" si="127"/>
        <v>0.0296117069283527</v>
      </c>
      <c r="T125" s="3">
        <v>0.01</v>
      </c>
      <c r="U125" s="18">
        <f t="shared" si="128"/>
        <v>0.000296117069283527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0.00578611706928353</v>
      </c>
      <c r="AU125" s="25">
        <f t="shared" si="132"/>
        <v>52.122</v>
      </c>
      <c r="AV125" s="1">
        <f t="shared" si="133"/>
        <v>0.26</v>
      </c>
      <c r="AW125" s="2">
        <f t="shared" si="137"/>
        <v>0.508333333333333</v>
      </c>
      <c r="AX125" s="1">
        <f t="shared" si="134"/>
        <v>267.057652985239</v>
      </c>
    </row>
    <row r="126" s="1" customFormat="1" spans="1:50">
      <c r="A126" s="6"/>
      <c r="B126" s="6"/>
      <c r="C126" s="9">
        <v>3</v>
      </c>
      <c r="D126" s="12">
        <v>5.76643006093548</v>
      </c>
      <c r="E126" s="13">
        <f t="shared" si="135"/>
        <v>-4.22745966678571</v>
      </c>
      <c r="F126" s="9" t="s">
        <v>109</v>
      </c>
      <c r="G126" s="6">
        <v>4</v>
      </c>
      <c r="H126" s="11">
        <f t="shared" si="119"/>
        <v>5.76643006093548</v>
      </c>
      <c r="I126" s="11">
        <f t="shared" si="120"/>
        <v>278.916430060935</v>
      </c>
      <c r="J126" s="11">
        <f t="shared" si="121"/>
        <v>0.0364139125442632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2.05688134149213</v>
      </c>
      <c r="P126" s="11">
        <f t="shared" si="124"/>
        <v>0.0748990972830211</v>
      </c>
      <c r="Q126" s="16">
        <f t="shared" si="125"/>
        <v>0.0194737652935855</v>
      </c>
      <c r="R126" s="11">
        <f t="shared" si="126"/>
        <v>0.1355172</v>
      </c>
      <c r="S126" s="17">
        <f t="shared" si="127"/>
        <v>0.143699584212082</v>
      </c>
      <c r="T126" s="3">
        <v>0.01</v>
      </c>
      <c r="U126" s="18">
        <f t="shared" si="128"/>
        <v>0.00143699584212082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0.00692699584212082</v>
      </c>
      <c r="AU126" s="25">
        <f t="shared" si="132"/>
        <v>52.122</v>
      </c>
      <c r="AV126" s="1">
        <f t="shared" si="133"/>
        <v>0.26</v>
      </c>
      <c r="AW126" s="2">
        <f t="shared" si="137"/>
        <v>0.508333333333333</v>
      </c>
      <c r="AX126" s="1">
        <f t="shared" si="134"/>
        <v>319.714798315403</v>
      </c>
    </row>
    <row r="127" s="1" customFormat="1" spans="1:50">
      <c r="A127" s="6"/>
      <c r="B127" s="6"/>
      <c r="C127" s="9">
        <v>4</v>
      </c>
      <c r="D127" s="12">
        <v>11.4427180273</v>
      </c>
      <c r="E127" s="13">
        <f t="shared" si="135"/>
        <v>5.76643006093548</v>
      </c>
      <c r="F127" s="9" t="s">
        <v>109</v>
      </c>
      <c r="G127" s="6">
        <v>5</v>
      </c>
      <c r="H127" s="11">
        <f t="shared" si="119"/>
        <v>11.4427180273</v>
      </c>
      <c r="I127" s="11">
        <f t="shared" si="120"/>
        <v>284.5927180273</v>
      </c>
      <c r="J127" s="11">
        <f t="shared" si="121"/>
        <v>0.0730561497979459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1.88288313199865</v>
      </c>
      <c r="O127" s="11">
        <f t="shared" si="136"/>
        <v>0.620319112210456</v>
      </c>
      <c r="P127" s="11">
        <f t="shared" si="124"/>
        <v>0.0453181259841759</v>
      </c>
      <c r="Q127" s="16">
        <f t="shared" si="125"/>
        <v>0.0117827127558857</v>
      </c>
      <c r="R127" s="11">
        <f t="shared" si="126"/>
        <v>0.1355172</v>
      </c>
      <c r="S127" s="17">
        <f t="shared" si="127"/>
        <v>0.0869462529913968</v>
      </c>
      <c r="T127" s="3">
        <v>0.01</v>
      </c>
      <c r="U127" s="18">
        <f t="shared" si="128"/>
        <v>0.000869462529913968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0.010819462529914</v>
      </c>
      <c r="AU127" s="25">
        <f t="shared" si="132"/>
        <v>52.122</v>
      </c>
      <c r="AV127" s="1">
        <f t="shared" si="133"/>
        <v>0.26</v>
      </c>
      <c r="AW127" s="2">
        <f t="shared" si="137"/>
        <v>0.508333333333333</v>
      </c>
      <c r="AX127" s="1">
        <f t="shared" si="134"/>
        <v>499.371207876088</v>
      </c>
    </row>
    <row r="128" s="1" customFormat="1" spans="1:50">
      <c r="A128" s="6"/>
      <c r="B128" s="6"/>
      <c r="C128" s="9">
        <v>5</v>
      </c>
      <c r="D128" s="12">
        <v>18.6817701558065</v>
      </c>
      <c r="E128" s="13">
        <f t="shared" si="135"/>
        <v>11.4427180273</v>
      </c>
      <c r="F128" s="9" t="s">
        <v>111</v>
      </c>
      <c r="G128" s="6">
        <v>6</v>
      </c>
      <c r="H128" s="11">
        <f t="shared" si="119"/>
        <v>18.6817701558065</v>
      </c>
      <c r="I128" s="11">
        <f t="shared" si="120"/>
        <v>291.831770155806</v>
      </c>
      <c r="J128" s="11">
        <f t="shared" si="121"/>
        <v>0.170699166588067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1.09622098622628</v>
      </c>
      <c r="P128" s="11">
        <f t="shared" si="124"/>
        <v>0.187124008745175</v>
      </c>
      <c r="Q128" s="16">
        <f t="shared" si="125"/>
        <v>0.0486522422737454</v>
      </c>
      <c r="R128" s="11">
        <f t="shared" si="126"/>
        <v>0.1355172</v>
      </c>
      <c r="S128" s="17">
        <f t="shared" si="127"/>
        <v>0.359011566603689</v>
      </c>
      <c r="T128" s="3">
        <v>0.01</v>
      </c>
      <c r="U128" s="18">
        <f t="shared" si="128"/>
        <v>0.00359011566603689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0.0135401156660369</v>
      </c>
      <c r="AU128" s="25">
        <f t="shared" si="132"/>
        <v>52.122</v>
      </c>
      <c r="AV128" s="1">
        <f t="shared" si="133"/>
        <v>0.26</v>
      </c>
      <c r="AW128" s="2">
        <f t="shared" si="137"/>
        <v>0.508333333333333</v>
      </c>
      <c r="AX128" s="1">
        <f t="shared" si="134"/>
        <v>624.942680492331</v>
      </c>
    </row>
    <row r="129" s="1" customFormat="1" spans="1:50">
      <c r="A129" s="6"/>
      <c r="B129" s="6"/>
      <c r="C129" s="9">
        <v>6</v>
      </c>
      <c r="D129" s="12">
        <v>23.199061305</v>
      </c>
      <c r="E129" s="13">
        <f t="shared" si="135"/>
        <v>18.6817701558065</v>
      </c>
      <c r="F129" s="9" t="s">
        <v>109</v>
      </c>
      <c r="G129" s="6">
        <v>7</v>
      </c>
      <c r="H129" s="11">
        <f t="shared" si="119"/>
        <v>23.199061305</v>
      </c>
      <c r="I129" s="11">
        <f t="shared" si="120"/>
        <v>296.349061305</v>
      </c>
      <c r="J129" s="11">
        <f t="shared" si="121"/>
        <v>0.283859933834339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1.43031697748111</v>
      </c>
      <c r="P129" s="11">
        <f t="shared" si="124"/>
        <v>0.406009682589918</v>
      </c>
      <c r="Q129" s="16">
        <f t="shared" si="125"/>
        <v>0.105562517473379</v>
      </c>
      <c r="R129" s="11">
        <f t="shared" si="126"/>
        <v>0.1355172</v>
      </c>
      <c r="S129" s="17">
        <f t="shared" si="127"/>
        <v>0.77896029045301</v>
      </c>
      <c r="T129" s="3">
        <v>0.01</v>
      </c>
      <c r="U129" s="18">
        <f t="shared" si="128"/>
        <v>0.0077896029045301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0.0177396029045301</v>
      </c>
      <c r="AU129" s="25">
        <f t="shared" si="132"/>
        <v>52.122</v>
      </c>
      <c r="AV129" s="1">
        <f t="shared" si="133"/>
        <v>0.26</v>
      </c>
      <c r="AW129" s="2">
        <f t="shared" si="137"/>
        <v>0.508333333333333</v>
      </c>
      <c r="AX129" s="1">
        <f t="shared" si="134"/>
        <v>818.769592776415</v>
      </c>
    </row>
    <row r="130" s="1" customFormat="1" spans="1:50">
      <c r="A130" s="6"/>
      <c r="B130" s="6"/>
      <c r="C130" s="9">
        <v>7</v>
      </c>
      <c r="D130" s="12">
        <v>24.6034393651613</v>
      </c>
      <c r="E130" s="13">
        <f t="shared" si="135"/>
        <v>23.199061305</v>
      </c>
      <c r="F130" s="9" t="s">
        <v>109</v>
      </c>
      <c r="G130" s="6">
        <v>8</v>
      </c>
      <c r="H130" s="11">
        <f t="shared" si="119"/>
        <v>24.6034393651613</v>
      </c>
      <c r="I130" s="11">
        <f t="shared" si="120"/>
        <v>297.753439365161</v>
      </c>
      <c r="J130" s="11">
        <f t="shared" si="121"/>
        <v>0.331440401345419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1.54552729489119</v>
      </c>
      <c r="P130" s="11">
        <f t="shared" si="124"/>
        <v>0.512250186909036</v>
      </c>
      <c r="Q130" s="16">
        <f t="shared" si="125"/>
        <v>0.133185048596349</v>
      </c>
      <c r="R130" s="11">
        <f t="shared" si="126"/>
        <v>0.1355172</v>
      </c>
      <c r="S130" s="17">
        <f t="shared" si="127"/>
        <v>0.982790735023667</v>
      </c>
      <c r="T130" s="3">
        <v>0.01</v>
      </c>
      <c r="U130" s="18">
        <f t="shared" si="128"/>
        <v>0.00982790735023667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0.0197779073502367</v>
      </c>
      <c r="AU130" s="25">
        <f t="shared" si="132"/>
        <v>52.122</v>
      </c>
      <c r="AV130" s="1">
        <f t="shared" si="133"/>
        <v>0.26</v>
      </c>
      <c r="AW130" s="2">
        <f t="shared" si="137"/>
        <v>0.508333333333333</v>
      </c>
      <c r="AX130" s="1">
        <f t="shared" si="134"/>
        <v>912.847330026066</v>
      </c>
    </row>
    <row r="131" s="1" customFormat="1" spans="1:50">
      <c r="A131" s="6"/>
      <c r="B131" s="6"/>
      <c r="C131" s="9">
        <v>8</v>
      </c>
      <c r="D131" s="12">
        <v>22.2467452374194</v>
      </c>
      <c r="E131" s="13">
        <f t="shared" si="135"/>
        <v>24.6034393651613</v>
      </c>
      <c r="F131" s="9" t="s">
        <v>109</v>
      </c>
      <c r="G131" s="6">
        <v>9</v>
      </c>
      <c r="H131" s="11">
        <f t="shared" si="119"/>
        <v>22.2467452374194</v>
      </c>
      <c r="I131" s="11">
        <f t="shared" si="120"/>
        <v>295.396745237419</v>
      </c>
      <c r="J131" s="11">
        <f t="shared" si="121"/>
        <v>0.255330446285779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1.55449710798215</v>
      </c>
      <c r="P131" s="11">
        <f t="shared" si="124"/>
        <v>0.396910440331036</v>
      </c>
      <c r="Q131" s="16">
        <f t="shared" si="125"/>
        <v>0.103196714486069</v>
      </c>
      <c r="R131" s="11">
        <f t="shared" si="126"/>
        <v>0.1355172</v>
      </c>
      <c r="S131" s="17">
        <f t="shared" si="127"/>
        <v>0.761502705826782</v>
      </c>
      <c r="T131" s="3">
        <v>0.01</v>
      </c>
      <c r="U131" s="18">
        <f t="shared" si="128"/>
        <v>0.00761502705826783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0.0175650270582678</v>
      </c>
      <c r="AU131" s="25">
        <f t="shared" si="132"/>
        <v>52.122</v>
      </c>
      <c r="AV131" s="1">
        <f t="shared" si="133"/>
        <v>0.26</v>
      </c>
      <c r="AW131" s="2">
        <f t="shared" si="137"/>
        <v>0.508333333333333</v>
      </c>
      <c r="AX131" s="1">
        <f t="shared" si="134"/>
        <v>810.712062102138</v>
      </c>
    </row>
    <row r="132" s="1" customFormat="1" spans="1:50">
      <c r="A132" s="6"/>
      <c r="B132" s="6"/>
      <c r="C132" s="9">
        <v>9</v>
      </c>
      <c r="D132" s="12">
        <v>19.6535014936667</v>
      </c>
      <c r="E132" s="13">
        <f t="shared" si="135"/>
        <v>22.2467452374194</v>
      </c>
      <c r="F132" s="9" t="s">
        <v>109</v>
      </c>
      <c r="G132" s="6">
        <v>10</v>
      </c>
      <c r="H132" s="11">
        <f t="shared" si="119"/>
        <v>19.6535014936667</v>
      </c>
      <c r="I132" s="11">
        <f t="shared" si="120"/>
        <v>292.803501493667</v>
      </c>
      <c r="J132" s="11">
        <f t="shared" si="121"/>
        <v>0.190686295649972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1.67880666765112</v>
      </c>
      <c r="P132" s="11">
        <f t="shared" si="124"/>
        <v>0.320125424566864</v>
      </c>
      <c r="Q132" s="16">
        <f t="shared" si="125"/>
        <v>0.0832326103873847</v>
      </c>
      <c r="R132" s="11">
        <f t="shared" si="126"/>
        <v>0.1355172</v>
      </c>
      <c r="S132" s="17">
        <f t="shared" si="127"/>
        <v>0.614184844339942</v>
      </c>
      <c r="T132" s="3">
        <v>0.01</v>
      </c>
      <c r="U132" s="18">
        <f t="shared" si="128"/>
        <v>0.00614184844339942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0.0116318484433994</v>
      </c>
      <c r="AU132" s="25">
        <f t="shared" si="132"/>
        <v>52.122</v>
      </c>
      <c r="AV132" s="1">
        <f t="shared" si="133"/>
        <v>0.26</v>
      </c>
      <c r="AW132" s="2">
        <f t="shared" si="137"/>
        <v>0.508333333333333</v>
      </c>
      <c r="AX132" s="1">
        <f t="shared" si="134"/>
        <v>536.866798230701</v>
      </c>
    </row>
    <row r="133" s="1" customFormat="1" spans="1:50">
      <c r="A133" s="6"/>
      <c r="B133" s="6"/>
      <c r="C133" s="9">
        <v>10</v>
      </c>
      <c r="D133" s="12">
        <v>10.7368829628065</v>
      </c>
      <c r="E133" s="13">
        <f t="shared" si="135"/>
        <v>19.6535014936667</v>
      </c>
      <c r="F133" s="9" t="s">
        <v>109</v>
      </c>
      <c r="G133" s="6">
        <v>11</v>
      </c>
      <c r="H133" s="11">
        <f t="shared" si="119"/>
        <v>10.7368829628065</v>
      </c>
      <c r="I133" s="11">
        <f t="shared" si="120"/>
        <v>283.886882962806</v>
      </c>
      <c r="J133" s="11">
        <f t="shared" si="121"/>
        <v>0.0670986229225711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1.29074718093004</v>
      </c>
      <c r="O133" s="11">
        <f t="shared" si="136"/>
        <v>0.589154062154212</v>
      </c>
      <c r="P133" s="11">
        <f t="shared" si="124"/>
        <v>0.0395314262597865</v>
      </c>
      <c r="Q133" s="16">
        <f t="shared" si="125"/>
        <v>0.0102781708275445</v>
      </c>
      <c r="R133" s="11">
        <f t="shared" si="126"/>
        <v>0.1355172</v>
      </c>
      <c r="S133" s="17">
        <f t="shared" si="127"/>
        <v>0.0758440318095746</v>
      </c>
      <c r="T133" s="3">
        <v>0.01</v>
      </c>
      <c r="U133" s="18">
        <f t="shared" si="128"/>
        <v>0.000758440318095747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0.00624844031809575</v>
      </c>
      <c r="AU133" s="25">
        <f t="shared" si="132"/>
        <v>52.122</v>
      </c>
      <c r="AV133" s="1">
        <f t="shared" si="133"/>
        <v>0.26</v>
      </c>
      <c r="AW133" s="2">
        <f t="shared" si="137"/>
        <v>0.508333333333333</v>
      </c>
      <c r="AX133" s="1">
        <f t="shared" si="134"/>
        <v>288.396136163145</v>
      </c>
    </row>
    <row r="134" s="1" customFormat="1" spans="1:51">
      <c r="A134" s="6"/>
      <c r="B134" s="6"/>
      <c r="C134" s="9">
        <v>11</v>
      </c>
      <c r="D134" s="12">
        <v>2.63503727546667</v>
      </c>
      <c r="E134" s="13">
        <f t="shared" si="135"/>
        <v>10.7368829628065</v>
      </c>
      <c r="F134" s="9" t="s">
        <v>111</v>
      </c>
      <c r="G134" s="6">
        <v>12</v>
      </c>
      <c r="H134" s="11">
        <f t="shared" si="119"/>
        <v>2.63503727546667</v>
      </c>
      <c r="I134" s="11">
        <f t="shared" si="120"/>
        <v>275.785037275467</v>
      </c>
      <c r="J134" s="11">
        <f t="shared" si="121"/>
        <v>0.0244975681419182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1.07084263589443</v>
      </c>
      <c r="P134" s="11">
        <f t="shared" si="124"/>
        <v>0.026233040442095</v>
      </c>
      <c r="Q134" s="16">
        <f t="shared" si="125"/>
        <v>0.00682059051494469</v>
      </c>
      <c r="R134" s="11">
        <f t="shared" si="126"/>
        <v>0.1355172</v>
      </c>
      <c r="S134" s="17">
        <f t="shared" si="127"/>
        <v>0.0503300726029219</v>
      </c>
      <c r="T134" s="3">
        <v>0.01</v>
      </c>
      <c r="U134" s="18">
        <f t="shared" si="128"/>
        <v>0.000503300726029219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0.00599330072602922</v>
      </c>
      <c r="AU134" s="25">
        <f t="shared" si="132"/>
        <v>52.122</v>
      </c>
      <c r="AV134" s="1">
        <f t="shared" si="133"/>
        <v>0.26</v>
      </c>
      <c r="AW134" s="2">
        <f t="shared" si="137"/>
        <v>0.508333333333333</v>
      </c>
      <c r="AX134" s="1">
        <f t="shared" si="134"/>
        <v>276.620193881816</v>
      </c>
      <c r="AY134" s="1">
        <f>SUM(AX123:AX134)</f>
        <v>5873.20527667613</v>
      </c>
    </row>
    <row r="135" s="1" customFormat="1" spans="1:46">
      <c r="A135" s="6"/>
      <c r="B135" s="6"/>
      <c r="C135" s="9">
        <v>12</v>
      </c>
      <c r="D135" s="12">
        <v>-5.0179698266129</v>
      </c>
      <c r="E135" s="13">
        <f t="shared" si="135"/>
        <v>2.63503727546667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-6</v>
      </c>
      <c r="E139" s="9"/>
      <c r="F139" s="9"/>
      <c r="G139" s="6">
        <v>1</v>
      </c>
      <c r="H139" s="11">
        <f t="shared" ref="H139:H150" si="138">E140</f>
        <v>-6</v>
      </c>
      <c r="I139" s="11">
        <f t="shared" ref="I139:I150" si="139">H139+273.15</f>
        <v>267.15</v>
      </c>
      <c r="J139" s="11">
        <f t="shared" ref="J139:J150" si="140">EXP(($C$18*(I139-$C$16))/($C$19*I139*$C$16))</f>
        <v>0.00782554968707708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0.00222793399591085</v>
      </c>
      <c r="Q139" s="16">
        <f t="shared" ref="Q139:Q150" si="144">P139*$B$125</f>
        <v>0.00057926283893682</v>
      </c>
      <c r="R139" s="11">
        <f t="shared" ref="R139:R150" si="145">L139*$B$125</f>
        <v>0.074022</v>
      </c>
      <c r="S139" s="17">
        <f t="shared" ref="S139:S150" si="146">Q139/R139</f>
        <v>0.00782554968707708</v>
      </c>
      <c r="T139" s="3">
        <v>0.01</v>
      </c>
      <c r="U139" s="18">
        <f t="shared" ref="U139:U150" si="147">S139*T139</f>
        <v>7.82554968707708e-5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0.00556825549687077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1.5</v>
      </c>
      <c r="AX139" s="1">
        <f t="shared" ref="AX139:AX150" si="153">AW139*10000*AV139*0.67*AU139*AT139</f>
        <v>414.234275431315</v>
      </c>
      <c r="AZ139" s="2">
        <f>$E$12/12</f>
        <v>0.458333333333333</v>
      </c>
      <c r="BA139" s="1">
        <f t="shared" ref="BA139:BA150" si="154">AZ139*10000*AV139*0.67*AU139*AT139</f>
        <v>126.571584159568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-5.68198813683871</v>
      </c>
      <c r="E140" s="13">
        <f t="shared" ref="E140:E151" si="155">D139</f>
        <v>-6</v>
      </c>
      <c r="F140" s="9" t="s">
        <v>109</v>
      </c>
      <c r="G140" s="6">
        <v>2</v>
      </c>
      <c r="H140" s="11">
        <f t="shared" si="138"/>
        <v>-5.68198813683871</v>
      </c>
      <c r="I140" s="11">
        <f t="shared" si="139"/>
        <v>267.468011863161</v>
      </c>
      <c r="J140" s="11">
        <f t="shared" si="140"/>
        <v>0.00817211957122817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0.567172066004089</v>
      </c>
      <c r="P140" s="11">
        <f t="shared" si="143"/>
        <v>0.00463499794084594</v>
      </c>
      <c r="Q140" s="16">
        <f t="shared" si="144"/>
        <v>0.00120509946461994</v>
      </c>
      <c r="R140" s="11">
        <f t="shared" si="145"/>
        <v>0.074022</v>
      </c>
      <c r="S140" s="17">
        <f t="shared" si="146"/>
        <v>0.016280287814703</v>
      </c>
      <c r="T140" s="3">
        <v>0.01</v>
      </c>
      <c r="U140" s="18">
        <f t="shared" si="147"/>
        <v>0.00016280287814703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0.00565280287814703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1.5</v>
      </c>
      <c r="AX140" s="1">
        <f t="shared" si="153"/>
        <v>420.52393351943</v>
      </c>
      <c r="AZ140" s="2">
        <f t="shared" ref="AZ140:AZ150" si="158">$E$12/12</f>
        <v>0.458333333333333</v>
      </c>
      <c r="BA140" s="1">
        <f t="shared" si="154"/>
        <v>128.493424130937</v>
      </c>
    </row>
    <row r="141" s="1" customFormat="1" spans="1:53">
      <c r="A141" s="6" t="s">
        <v>72</v>
      </c>
      <c r="B141" s="6">
        <v>0.33</v>
      </c>
      <c r="C141" s="9">
        <v>2</v>
      </c>
      <c r="D141" s="12">
        <v>-4.22745966678571</v>
      </c>
      <c r="E141" s="13">
        <f t="shared" si="155"/>
        <v>-5.68198813683871</v>
      </c>
      <c r="F141" s="9" t="s">
        <v>109</v>
      </c>
      <c r="G141" s="6">
        <v>3</v>
      </c>
      <c r="H141" s="11">
        <f t="shared" si="138"/>
        <v>-4.22745966678571</v>
      </c>
      <c r="I141" s="11">
        <f t="shared" si="139"/>
        <v>268.922540333214</v>
      </c>
      <c r="J141" s="11">
        <f t="shared" si="140"/>
        <v>0.00995052421605416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0.847237068063243</v>
      </c>
      <c r="P141" s="11">
        <f t="shared" si="143"/>
        <v>0.00843045296250203</v>
      </c>
      <c r="Q141" s="16">
        <f t="shared" si="144"/>
        <v>0.00219191777025053</v>
      </c>
      <c r="R141" s="11">
        <f t="shared" si="145"/>
        <v>0.074022</v>
      </c>
      <c r="S141" s="17">
        <f t="shared" si="146"/>
        <v>0.0296117069283527</v>
      </c>
      <c r="T141" s="3">
        <v>0.01</v>
      </c>
      <c r="U141" s="18">
        <f t="shared" si="147"/>
        <v>0.000296117069283527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0.00578611706928353</v>
      </c>
      <c r="AU141" s="25">
        <f t="shared" si="151"/>
        <v>28.47</v>
      </c>
      <c r="AV141" s="1">
        <f t="shared" si="152"/>
        <v>0.26</v>
      </c>
      <c r="AW141" s="2">
        <f t="shared" si="157"/>
        <v>1.5</v>
      </c>
      <c r="AX141" s="1">
        <f t="shared" si="153"/>
        <v>430.441457491018</v>
      </c>
      <c r="AZ141" s="2">
        <f t="shared" si="158"/>
        <v>0.458333333333333</v>
      </c>
      <c r="BA141" s="1">
        <f t="shared" si="154"/>
        <v>131.523778677811</v>
      </c>
    </row>
    <row r="142" s="1" customFormat="1" spans="1:53">
      <c r="A142" s="6"/>
      <c r="B142" s="6"/>
      <c r="C142" s="9">
        <v>3</v>
      </c>
      <c r="D142" s="12">
        <v>5.76643006093548</v>
      </c>
      <c r="E142" s="13">
        <f t="shared" si="155"/>
        <v>-4.22745966678571</v>
      </c>
      <c r="F142" s="9" t="s">
        <v>109</v>
      </c>
      <c r="G142" s="6">
        <v>4</v>
      </c>
      <c r="H142" s="11">
        <f t="shared" si="138"/>
        <v>5.76643006093548</v>
      </c>
      <c r="I142" s="11">
        <f t="shared" si="139"/>
        <v>278.916430060935</v>
      </c>
      <c r="J142" s="11">
        <f t="shared" si="140"/>
        <v>0.0364139125442632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1.12350661510074</v>
      </c>
      <c r="P142" s="11">
        <f t="shared" si="143"/>
        <v>0.0409112716251796</v>
      </c>
      <c r="Q142" s="16">
        <f t="shared" si="144"/>
        <v>0.0106369306225467</v>
      </c>
      <c r="R142" s="11">
        <f t="shared" si="145"/>
        <v>0.074022</v>
      </c>
      <c r="S142" s="17">
        <f t="shared" si="146"/>
        <v>0.143699584212082</v>
      </c>
      <c r="T142" s="3">
        <v>0.01</v>
      </c>
      <c r="U142" s="18">
        <f t="shared" si="147"/>
        <v>0.00143699584212082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0.00692699584212082</v>
      </c>
      <c r="AU142" s="25">
        <f t="shared" si="151"/>
        <v>28.47</v>
      </c>
      <c r="AV142" s="1">
        <f t="shared" si="152"/>
        <v>0.26</v>
      </c>
      <c r="AW142" s="2">
        <f t="shared" si="157"/>
        <v>1.5</v>
      </c>
      <c r="AX142" s="1">
        <f t="shared" si="153"/>
        <v>515.313836656594</v>
      </c>
      <c r="AZ142" s="2">
        <f t="shared" si="158"/>
        <v>0.458333333333333</v>
      </c>
      <c r="BA142" s="1">
        <f t="shared" si="154"/>
        <v>157.45700564507</v>
      </c>
    </row>
    <row r="143" s="1" customFormat="1" spans="1:53">
      <c r="A143" s="6"/>
      <c r="B143" s="6"/>
      <c r="C143" s="9">
        <v>4</v>
      </c>
      <c r="D143" s="12">
        <v>11.4427180273</v>
      </c>
      <c r="E143" s="13">
        <f t="shared" si="155"/>
        <v>5.76643006093548</v>
      </c>
      <c r="F143" s="9" t="s">
        <v>109</v>
      </c>
      <c r="G143" s="6">
        <v>5</v>
      </c>
      <c r="H143" s="11">
        <f t="shared" si="138"/>
        <v>11.4427180273</v>
      </c>
      <c r="I143" s="11">
        <f t="shared" si="139"/>
        <v>284.5927180273</v>
      </c>
      <c r="J143" s="11">
        <f t="shared" si="140"/>
        <v>0.0730561497979459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1.02846557630178</v>
      </c>
      <c r="O143" s="11">
        <f t="shared" si="156"/>
        <v>0.338829767173778</v>
      </c>
      <c r="P143" s="11">
        <f t="shared" si="143"/>
        <v>0.0247535982266507</v>
      </c>
      <c r="Q143" s="16">
        <f t="shared" si="144"/>
        <v>0.00643593553892917</v>
      </c>
      <c r="R143" s="11">
        <f t="shared" si="145"/>
        <v>0.074022</v>
      </c>
      <c r="S143" s="17">
        <f t="shared" si="146"/>
        <v>0.0869462529913968</v>
      </c>
      <c r="T143" s="3">
        <v>0.01</v>
      </c>
      <c r="U143" s="18">
        <f t="shared" si="147"/>
        <v>0.000869462529913968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0.010819462529914</v>
      </c>
      <c r="AU143" s="25">
        <f t="shared" si="151"/>
        <v>28.47</v>
      </c>
      <c r="AV143" s="1">
        <f t="shared" si="152"/>
        <v>0.26</v>
      </c>
      <c r="AW143" s="2">
        <f t="shared" si="157"/>
        <v>1.5</v>
      </c>
      <c r="AX143" s="1">
        <f t="shared" si="153"/>
        <v>804.882646666238</v>
      </c>
      <c r="AZ143" s="2">
        <f t="shared" si="158"/>
        <v>0.458333333333333</v>
      </c>
      <c r="BA143" s="1">
        <f t="shared" si="154"/>
        <v>245.936364259128</v>
      </c>
    </row>
    <row r="144" s="1" customFormat="1" spans="1:53">
      <c r="A144" s="6"/>
      <c r="B144" s="6"/>
      <c r="C144" s="9">
        <v>5</v>
      </c>
      <c r="D144" s="12">
        <v>18.6817701558065</v>
      </c>
      <c r="E144" s="13">
        <f t="shared" si="155"/>
        <v>11.4427180273</v>
      </c>
      <c r="F144" s="9" t="s">
        <v>111</v>
      </c>
      <c r="G144" s="6">
        <v>6</v>
      </c>
      <c r="H144" s="11">
        <f t="shared" si="138"/>
        <v>18.6817701558065</v>
      </c>
      <c r="I144" s="11">
        <f t="shared" si="139"/>
        <v>291.831770155806</v>
      </c>
      <c r="J144" s="11">
        <f t="shared" si="140"/>
        <v>0.170699166588067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0.598776168947127</v>
      </c>
      <c r="P144" s="11">
        <f t="shared" si="143"/>
        <v>0.10221059301207</v>
      </c>
      <c r="Q144" s="16">
        <f t="shared" si="144"/>
        <v>0.0265747541831382</v>
      </c>
      <c r="R144" s="11">
        <f t="shared" si="145"/>
        <v>0.074022</v>
      </c>
      <c r="S144" s="17">
        <f t="shared" si="146"/>
        <v>0.359011566603688</v>
      </c>
      <c r="T144" s="3">
        <v>0.01</v>
      </c>
      <c r="U144" s="18">
        <f t="shared" si="147"/>
        <v>0.00359011566603688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0.0135401156660369</v>
      </c>
      <c r="AU144" s="25">
        <f t="shared" si="151"/>
        <v>28.47</v>
      </c>
      <c r="AV144" s="1">
        <f t="shared" si="152"/>
        <v>0.26</v>
      </c>
      <c r="AW144" s="2">
        <f t="shared" si="157"/>
        <v>1.5</v>
      </c>
      <c r="AX144" s="1">
        <f t="shared" si="153"/>
        <v>1007.27777404054</v>
      </c>
      <c r="AZ144" s="2">
        <f t="shared" si="158"/>
        <v>0.458333333333333</v>
      </c>
      <c r="BA144" s="1">
        <f t="shared" si="154"/>
        <v>307.77931984572</v>
      </c>
    </row>
    <row r="145" s="1" customFormat="1" spans="1:53">
      <c r="A145" s="6"/>
      <c r="B145" s="6"/>
      <c r="C145" s="9">
        <v>6</v>
      </c>
      <c r="D145" s="12">
        <v>23.199061305</v>
      </c>
      <c r="E145" s="13">
        <f t="shared" si="155"/>
        <v>18.6817701558065</v>
      </c>
      <c r="F145" s="9" t="s">
        <v>109</v>
      </c>
      <c r="G145" s="6">
        <v>7</v>
      </c>
      <c r="H145" s="11">
        <f t="shared" si="138"/>
        <v>23.199061305</v>
      </c>
      <c r="I145" s="11">
        <f t="shared" si="139"/>
        <v>296.349061305</v>
      </c>
      <c r="J145" s="11">
        <f t="shared" si="140"/>
        <v>0.283859933834339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0.781265575935057</v>
      </c>
      <c r="P145" s="11">
        <f t="shared" si="143"/>
        <v>0.221769994691972</v>
      </c>
      <c r="Q145" s="16">
        <f t="shared" si="144"/>
        <v>0.0576601986199127</v>
      </c>
      <c r="R145" s="11">
        <f t="shared" si="145"/>
        <v>0.074022</v>
      </c>
      <c r="S145" s="17">
        <f t="shared" si="146"/>
        <v>0.77896029045301</v>
      </c>
      <c r="T145" s="3">
        <v>0.01</v>
      </c>
      <c r="U145" s="18">
        <f t="shared" si="147"/>
        <v>0.0077896029045301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0.0177396029045301</v>
      </c>
      <c r="AU145" s="25">
        <f t="shared" si="151"/>
        <v>28.47</v>
      </c>
      <c r="AV145" s="1">
        <f t="shared" si="152"/>
        <v>0.26</v>
      </c>
      <c r="AW145" s="2">
        <f t="shared" si="157"/>
        <v>1.5</v>
      </c>
      <c r="AX145" s="1">
        <f t="shared" si="153"/>
        <v>1319.68649063012</v>
      </c>
      <c r="AZ145" s="2">
        <f t="shared" si="158"/>
        <v>0.458333333333333</v>
      </c>
      <c r="BA145" s="1">
        <f t="shared" si="154"/>
        <v>403.237538803648</v>
      </c>
    </row>
    <row r="146" s="1" customFormat="1" spans="1:53">
      <c r="A146" s="6"/>
      <c r="B146" s="6"/>
      <c r="C146" s="9">
        <v>7</v>
      </c>
      <c r="D146" s="12">
        <v>24.6034393651613</v>
      </c>
      <c r="E146" s="13">
        <f t="shared" si="155"/>
        <v>23.199061305</v>
      </c>
      <c r="F146" s="9" t="s">
        <v>109</v>
      </c>
      <c r="G146" s="6">
        <v>8</v>
      </c>
      <c r="H146" s="11">
        <f t="shared" si="138"/>
        <v>24.6034393651613</v>
      </c>
      <c r="I146" s="11">
        <f t="shared" si="139"/>
        <v>297.753439365161</v>
      </c>
      <c r="J146" s="11">
        <f t="shared" si="140"/>
        <v>0.331440401345419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0.844195581243085</v>
      </c>
      <c r="P146" s="11">
        <f t="shared" si="143"/>
        <v>0.279800522261238</v>
      </c>
      <c r="Q146" s="16">
        <f t="shared" si="144"/>
        <v>0.0727481357879218</v>
      </c>
      <c r="R146" s="11">
        <f t="shared" si="145"/>
        <v>0.074022</v>
      </c>
      <c r="S146" s="17">
        <f t="shared" si="146"/>
        <v>0.982790735023666</v>
      </c>
      <c r="T146" s="3">
        <v>0.01</v>
      </c>
      <c r="U146" s="18">
        <f t="shared" si="147"/>
        <v>0.00982790735023666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0.0197779073502367</v>
      </c>
      <c r="AU146" s="25">
        <f t="shared" si="151"/>
        <v>28.47</v>
      </c>
      <c r="AV146" s="1">
        <f t="shared" si="152"/>
        <v>0.26</v>
      </c>
      <c r="AW146" s="2">
        <f t="shared" si="157"/>
        <v>1.5</v>
      </c>
      <c r="AX146" s="1">
        <f t="shared" si="153"/>
        <v>1471.32025916861</v>
      </c>
      <c r="AZ146" s="2">
        <f t="shared" si="158"/>
        <v>0.458333333333333</v>
      </c>
      <c r="BA146" s="1">
        <f t="shared" si="154"/>
        <v>449.57007919041</v>
      </c>
    </row>
    <row r="147" s="1" customFormat="1" spans="1:53">
      <c r="A147" s="6"/>
      <c r="B147" s="6"/>
      <c r="C147" s="9">
        <v>8</v>
      </c>
      <c r="D147" s="12">
        <v>22.2467452374194</v>
      </c>
      <c r="E147" s="13">
        <f t="shared" si="155"/>
        <v>24.6034393651613</v>
      </c>
      <c r="F147" s="9" t="s">
        <v>109</v>
      </c>
      <c r="G147" s="6">
        <v>9</v>
      </c>
      <c r="H147" s="11">
        <f t="shared" si="138"/>
        <v>22.2467452374194</v>
      </c>
      <c r="I147" s="11">
        <f t="shared" si="139"/>
        <v>295.396745237419</v>
      </c>
      <c r="J147" s="11">
        <f t="shared" si="140"/>
        <v>0.255330446285779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0.849095058981848</v>
      </c>
      <c r="P147" s="11">
        <f t="shared" si="143"/>
        <v>0.216799820348885</v>
      </c>
      <c r="Q147" s="16">
        <f t="shared" si="144"/>
        <v>0.0563679532907101</v>
      </c>
      <c r="R147" s="11">
        <f t="shared" si="145"/>
        <v>0.074022</v>
      </c>
      <c r="S147" s="17">
        <f t="shared" si="146"/>
        <v>0.761502705826783</v>
      </c>
      <c r="T147" s="3">
        <v>0.01</v>
      </c>
      <c r="U147" s="18">
        <f t="shared" si="147"/>
        <v>0.00761502705826783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0.0175650270582678</v>
      </c>
      <c r="AU147" s="25">
        <f t="shared" si="151"/>
        <v>28.47</v>
      </c>
      <c r="AV147" s="1">
        <f t="shared" si="152"/>
        <v>0.26</v>
      </c>
      <c r="AW147" s="2">
        <f t="shared" si="157"/>
        <v>1.5</v>
      </c>
      <c r="AX147" s="1">
        <f t="shared" si="153"/>
        <v>1306.69942507164</v>
      </c>
      <c r="AZ147" s="2">
        <f t="shared" si="158"/>
        <v>0.458333333333333</v>
      </c>
      <c r="BA147" s="1">
        <f t="shared" si="154"/>
        <v>399.269268771889</v>
      </c>
    </row>
    <row r="148" s="1" customFormat="1" spans="1:53">
      <c r="A148" s="6"/>
      <c r="B148" s="6"/>
      <c r="C148" s="9">
        <v>9</v>
      </c>
      <c r="D148" s="12">
        <v>19.6535014936667</v>
      </c>
      <c r="E148" s="13">
        <f t="shared" si="155"/>
        <v>22.2467452374194</v>
      </c>
      <c r="F148" s="9" t="s">
        <v>109</v>
      </c>
      <c r="G148" s="6">
        <v>10</v>
      </c>
      <c r="H148" s="11">
        <f t="shared" si="138"/>
        <v>19.6535014936667</v>
      </c>
      <c r="I148" s="11">
        <f t="shared" si="139"/>
        <v>292.803501493667</v>
      </c>
      <c r="J148" s="11">
        <f t="shared" si="140"/>
        <v>0.190686295649972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0.916995238632963</v>
      </c>
      <c r="P148" s="11">
        <f t="shared" si="143"/>
        <v>0.174858425183581</v>
      </c>
      <c r="Q148" s="16">
        <f t="shared" si="144"/>
        <v>0.0454631905477311</v>
      </c>
      <c r="R148" s="11">
        <f t="shared" si="145"/>
        <v>0.074022</v>
      </c>
      <c r="S148" s="17">
        <f t="shared" si="146"/>
        <v>0.614184844339941</v>
      </c>
      <c r="T148" s="3">
        <v>0.01</v>
      </c>
      <c r="U148" s="18">
        <f t="shared" si="147"/>
        <v>0.00614184844339941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0.0116318484433994</v>
      </c>
      <c r="AU148" s="25">
        <f t="shared" si="151"/>
        <v>28.47</v>
      </c>
      <c r="AV148" s="1">
        <f t="shared" si="152"/>
        <v>0.26</v>
      </c>
      <c r="AW148" s="2">
        <f t="shared" si="157"/>
        <v>1.5</v>
      </c>
      <c r="AX148" s="1">
        <f t="shared" si="153"/>
        <v>865.317748904698</v>
      </c>
      <c r="AZ148" s="2">
        <f t="shared" si="158"/>
        <v>0.458333333333333</v>
      </c>
      <c r="BA148" s="1">
        <f t="shared" si="154"/>
        <v>264.402645498658</v>
      </c>
    </row>
    <row r="149" s="1" customFormat="1" spans="1:53">
      <c r="A149" s="6"/>
      <c r="B149" s="6"/>
      <c r="C149" s="9">
        <v>10</v>
      </c>
      <c r="D149" s="12">
        <v>10.7368829628065</v>
      </c>
      <c r="E149" s="13">
        <f t="shared" si="155"/>
        <v>19.6535014936667</v>
      </c>
      <c r="F149" s="9" t="s">
        <v>109</v>
      </c>
      <c r="G149" s="6">
        <v>11</v>
      </c>
      <c r="H149" s="11">
        <f t="shared" si="138"/>
        <v>10.7368829628065</v>
      </c>
      <c r="I149" s="11">
        <f t="shared" si="139"/>
        <v>283.886882962806</v>
      </c>
      <c r="J149" s="11">
        <f t="shared" si="140"/>
        <v>0.0670986229225711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0.705029972776912</v>
      </c>
      <c r="O149" s="11">
        <f t="shared" si="156"/>
        <v>0.321806840672469</v>
      </c>
      <c r="P149" s="11">
        <f t="shared" si="143"/>
        <v>0.0215927958561859</v>
      </c>
      <c r="Q149" s="16">
        <f t="shared" si="144"/>
        <v>0.00561412692260834</v>
      </c>
      <c r="R149" s="11">
        <f t="shared" si="145"/>
        <v>0.074022</v>
      </c>
      <c r="S149" s="17">
        <f t="shared" si="146"/>
        <v>0.0758440318095747</v>
      </c>
      <c r="T149" s="3">
        <v>0.01</v>
      </c>
      <c r="U149" s="18">
        <f t="shared" si="147"/>
        <v>0.000758440318095747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0.00624844031809575</v>
      </c>
      <c r="AU149" s="25">
        <f t="shared" si="151"/>
        <v>28.47</v>
      </c>
      <c r="AV149" s="1">
        <f t="shared" si="152"/>
        <v>0.26</v>
      </c>
      <c r="AW149" s="2">
        <f t="shared" si="157"/>
        <v>1.5</v>
      </c>
      <c r="AX149" s="1">
        <f t="shared" si="153"/>
        <v>464.834659472214</v>
      </c>
      <c r="AZ149" s="2">
        <f t="shared" si="158"/>
        <v>0.458333333333333</v>
      </c>
      <c r="BA149" s="1">
        <f t="shared" si="154"/>
        <v>142.03281261651</v>
      </c>
    </row>
    <row r="150" s="1" customFormat="1" spans="1:54">
      <c r="A150" s="6"/>
      <c r="B150" s="6"/>
      <c r="C150" s="9">
        <v>11</v>
      </c>
      <c r="D150" s="12">
        <v>2.63503727546667</v>
      </c>
      <c r="E150" s="13">
        <f t="shared" si="155"/>
        <v>10.7368829628065</v>
      </c>
      <c r="F150" s="9" t="s">
        <v>111</v>
      </c>
      <c r="G150" s="6">
        <v>12</v>
      </c>
      <c r="H150" s="11">
        <f t="shared" si="138"/>
        <v>2.63503727546667</v>
      </c>
      <c r="I150" s="11">
        <f t="shared" si="139"/>
        <v>275.785037275467</v>
      </c>
      <c r="J150" s="11">
        <f t="shared" si="140"/>
        <v>0.0244975681419182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0.584914044816283</v>
      </c>
      <c r="P150" s="11">
        <f t="shared" si="143"/>
        <v>0.0143289716700519</v>
      </c>
      <c r="Q150" s="16">
        <f t="shared" si="144"/>
        <v>0.00372553263421349</v>
      </c>
      <c r="R150" s="11">
        <f t="shared" si="145"/>
        <v>0.074022</v>
      </c>
      <c r="S150" s="17">
        <f t="shared" si="146"/>
        <v>0.0503300726029219</v>
      </c>
      <c r="T150" s="3">
        <v>0.01</v>
      </c>
      <c r="U150" s="18">
        <f t="shared" si="147"/>
        <v>0.000503300726029219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0.00599330072602922</v>
      </c>
      <c r="AU150" s="25">
        <f t="shared" si="151"/>
        <v>28.47</v>
      </c>
      <c r="AV150" s="1">
        <f t="shared" si="152"/>
        <v>0.26</v>
      </c>
      <c r="AW150" s="2">
        <f t="shared" si="157"/>
        <v>1.5</v>
      </c>
      <c r="AX150" s="1">
        <f t="shared" si="153"/>
        <v>445.854286873846</v>
      </c>
      <c r="AY150" s="1">
        <f>SUM(AX139:AX150)</f>
        <v>9466.38679392627</v>
      </c>
      <c r="AZ150" s="2">
        <f t="shared" si="158"/>
        <v>0.458333333333333</v>
      </c>
      <c r="BA150" s="1">
        <f t="shared" si="154"/>
        <v>136.233254322564</v>
      </c>
      <c r="BB150" s="1">
        <f>SUM(BA139:BA150)</f>
        <v>2892.50707592191</v>
      </c>
    </row>
    <row r="151" s="1" customFormat="1" spans="1:46">
      <c r="A151" s="6"/>
      <c r="B151" s="6"/>
      <c r="C151" s="9">
        <v>12</v>
      </c>
      <c r="D151" s="12">
        <v>-5.0179698266129</v>
      </c>
      <c r="E151" s="13">
        <f t="shared" si="155"/>
        <v>2.63503727546667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O130" workbookViewId="0">
      <selection activeCell="F15" sqref="F1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97.2</v>
      </c>
      <c r="F3" s="3">
        <v>1166.832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31.7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17.1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463.28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715.59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1121.18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12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3.6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AV40+AV55+AV71+AV87+AV102+BB117+AY134+AY150+BB150+AG118</f>
        <v>30081700.6044481</v>
      </c>
      <c r="J16" s="7" t="s">
        <v>35</v>
      </c>
      <c r="K16" s="7">
        <f>I16/(10000*1000)</f>
        <v>3.00817006044481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22620096.5720257</v>
      </c>
      <c r="J17" s="7" t="s">
        <v>35</v>
      </c>
      <c r="K17" s="7">
        <f>I17/(10000*1000)</f>
        <v>2.26200965720257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-6.25</v>
      </c>
      <c r="E29" s="9"/>
      <c r="F29" s="9"/>
      <c r="G29" s="6">
        <v>1</v>
      </c>
      <c r="H29" s="11">
        <f t="shared" ref="H29:H40" si="0">E30</f>
        <v>-6.25</v>
      </c>
      <c r="I29" s="11">
        <f t="shared" ref="I29:I40" si="1">H29+273.15</f>
        <v>266.9</v>
      </c>
      <c r="J29" s="11">
        <f t="shared" ref="J29:J40" si="2">EXP(($C$18*(I29-$C$16))/($C$19*I29*$C$16))</f>
        <v>0.007562901290757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0.00751304916641542</v>
      </c>
      <c r="Q29" s="16">
        <f t="shared" ref="Q29:Q40" si="6">P29*$B$31</f>
        <v>0.000976696391634005</v>
      </c>
      <c r="R29" s="11">
        <f t="shared" ref="R29:R40" si="7">L29*$B$31</f>
        <v>0.129143083333333</v>
      </c>
      <c r="S29" s="17">
        <f t="shared" ref="S29:S40" si="8">Q29/R29</f>
        <v>0.00756290129075702</v>
      </c>
      <c r="T29" s="3">
        <v>0.01</v>
      </c>
      <c r="U29" s="18">
        <f t="shared" ref="U29:U40" si="9">S29*T29</f>
        <v>7.56290129075702e-5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0.0219756290129076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2.64166666666667</v>
      </c>
      <c r="AU29" s="1">
        <f t="shared" ref="AU29:AU40" si="17">AT29*10000*AS29*0.67*AR29*AQ29</f>
        <v>5023.02436534118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-5.43255795496774</v>
      </c>
      <c r="E30" s="13">
        <f t="shared" ref="E30:E41" si="18">D29</f>
        <v>-6.25</v>
      </c>
      <c r="F30" s="9" t="s">
        <v>109</v>
      </c>
      <c r="G30" s="6">
        <v>2</v>
      </c>
      <c r="H30" s="11">
        <f t="shared" si="0"/>
        <v>-5.43255795496774</v>
      </c>
      <c r="I30" s="11">
        <f t="shared" si="1"/>
        <v>267.717442045032</v>
      </c>
      <c r="J30" s="11">
        <f t="shared" si="2"/>
        <v>0.00845404661872842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1.97930361750025</v>
      </c>
      <c r="P30" s="11">
        <f t="shared" si="5"/>
        <v>0.0167331250549649</v>
      </c>
      <c r="Q30" s="16">
        <f t="shared" si="6"/>
        <v>0.00217530625714544</v>
      </c>
      <c r="R30" s="11">
        <f t="shared" si="7"/>
        <v>0.129143083333333</v>
      </c>
      <c r="S30" s="17">
        <f t="shared" si="8"/>
        <v>0.016844156117372</v>
      </c>
      <c r="T30" s="3">
        <v>0.01</v>
      </c>
      <c r="U30" s="18">
        <f t="shared" si="9"/>
        <v>0.00016844156117372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0.0220684415611737</v>
      </c>
      <c r="AR30" s="25">
        <f t="shared" si="15"/>
        <v>99.3408333333333</v>
      </c>
      <c r="AS30" s="1">
        <f t="shared" si="16"/>
        <v>0.13</v>
      </c>
      <c r="AT30" s="2">
        <f>$E$4/12</f>
        <v>2.64166666666667</v>
      </c>
      <c r="AU30" s="1">
        <f t="shared" si="17"/>
        <v>5044.23876111918</v>
      </c>
    </row>
    <row r="31" s="1" customFormat="1" spans="1:47">
      <c r="A31" s="6" t="s">
        <v>72</v>
      </c>
      <c r="B31" s="6">
        <v>0.13</v>
      </c>
      <c r="C31" s="9">
        <v>2</v>
      </c>
      <c r="D31" s="12">
        <v>-2.74660172864286</v>
      </c>
      <c r="E31" s="13">
        <f t="shared" si="18"/>
        <v>-5.43255795496774</v>
      </c>
      <c r="F31" s="9" t="s">
        <v>109</v>
      </c>
      <c r="G31" s="6">
        <v>3</v>
      </c>
      <c r="H31" s="11">
        <f t="shared" si="0"/>
        <v>-2.74660172864286</v>
      </c>
      <c r="I31" s="11">
        <f t="shared" si="1"/>
        <v>270.403398271357</v>
      </c>
      <c r="J31" s="11">
        <f t="shared" si="2"/>
        <v>0.0121327718901021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2.95597882577862</v>
      </c>
      <c r="P31" s="11">
        <f t="shared" si="5"/>
        <v>0.035864216805144</v>
      </c>
      <c r="Q31" s="16">
        <f t="shared" si="6"/>
        <v>0.00466234818466871</v>
      </c>
      <c r="R31" s="11">
        <f t="shared" si="7"/>
        <v>0.129143083333333</v>
      </c>
      <c r="S31" s="17">
        <f t="shared" si="8"/>
        <v>0.0361021904102651</v>
      </c>
      <c r="T31" s="3">
        <v>0.01</v>
      </c>
      <c r="U31" s="18">
        <f t="shared" si="9"/>
        <v>0.00036102190410265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0.0222610219041026</v>
      </c>
      <c r="AR31" s="25">
        <f t="shared" si="15"/>
        <v>99.3408333333333</v>
      </c>
      <c r="AS31" s="1">
        <f t="shared" si="16"/>
        <v>0.13</v>
      </c>
      <c r="AT31" s="2">
        <f>$E$4/12</f>
        <v>2.64166666666667</v>
      </c>
      <c r="AU31" s="1">
        <f t="shared" si="17"/>
        <v>5088.2573307014</v>
      </c>
    </row>
    <row r="32" s="1" customFormat="1" spans="1:47">
      <c r="A32" s="6"/>
      <c r="B32" s="6"/>
      <c r="C32" s="9">
        <v>3</v>
      </c>
      <c r="D32" s="12">
        <v>5.36223065067742</v>
      </c>
      <c r="E32" s="13">
        <f t="shared" si="18"/>
        <v>-2.74660172864286</v>
      </c>
      <c r="F32" s="9" t="s">
        <v>109</v>
      </c>
      <c r="G32" s="6">
        <v>4</v>
      </c>
      <c r="H32" s="11">
        <f t="shared" si="0"/>
        <v>5.36223065067742</v>
      </c>
      <c r="I32" s="11">
        <f t="shared" si="1"/>
        <v>278.512230650677</v>
      </c>
      <c r="J32" s="11">
        <f t="shared" si="2"/>
        <v>0.0346150189472763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3.91352294230681</v>
      </c>
      <c r="P32" s="11">
        <f t="shared" si="5"/>
        <v>0.135466670798551</v>
      </c>
      <c r="Q32" s="16">
        <f t="shared" si="6"/>
        <v>0.0176106672038116</v>
      </c>
      <c r="R32" s="11">
        <f t="shared" si="7"/>
        <v>0.129143083333333</v>
      </c>
      <c r="S32" s="17">
        <f t="shared" si="8"/>
        <v>0.136365547029386</v>
      </c>
      <c r="T32" s="3">
        <v>0.01</v>
      </c>
      <c r="U32" s="18">
        <f t="shared" si="9"/>
        <v>0.00136365547029386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0.0232636554702939</v>
      </c>
      <c r="AR32" s="25">
        <f t="shared" si="15"/>
        <v>99.3408333333333</v>
      </c>
      <c r="AS32" s="1">
        <f t="shared" si="16"/>
        <v>0.13</v>
      </c>
      <c r="AT32" s="2">
        <f t="shared" ref="AT32:AT40" si="20">$E$4/12</f>
        <v>2.64166666666667</v>
      </c>
      <c r="AU32" s="1">
        <f t="shared" si="17"/>
        <v>5317.43178707438</v>
      </c>
    </row>
    <row r="33" s="1" customFormat="1" spans="1:47">
      <c r="A33" s="6"/>
      <c r="B33" s="6"/>
      <c r="C33" s="9">
        <v>4</v>
      </c>
      <c r="D33" s="12">
        <v>11.6824002386</v>
      </c>
      <c r="E33" s="13">
        <f t="shared" si="18"/>
        <v>5.36223065067742</v>
      </c>
      <c r="F33" s="9" t="s">
        <v>109</v>
      </c>
      <c r="G33" s="6">
        <v>5</v>
      </c>
      <c r="H33" s="11">
        <f t="shared" si="0"/>
        <v>11.6824002386</v>
      </c>
      <c r="I33" s="11">
        <f t="shared" si="1"/>
        <v>284.8324002386</v>
      </c>
      <c r="J33" s="11">
        <f t="shared" si="2"/>
        <v>0.0751899895184544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3.58915345793284</v>
      </c>
      <c r="O33" s="11">
        <f t="shared" si="19"/>
        <v>1.18231114690875</v>
      </c>
      <c r="P33" s="11">
        <f t="shared" si="5"/>
        <v>0.0888979627436204</v>
      </c>
      <c r="Q33" s="16">
        <f t="shared" si="6"/>
        <v>0.0115567351566707</v>
      </c>
      <c r="R33" s="11">
        <f t="shared" si="7"/>
        <v>0.129143083333333</v>
      </c>
      <c r="S33" s="17">
        <f t="shared" si="8"/>
        <v>0.0894878367340929</v>
      </c>
      <c r="T33" s="3">
        <v>0.01</v>
      </c>
      <c r="U33" s="18">
        <f t="shared" si="9"/>
        <v>0.000894878367340929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0.0303448783673409</v>
      </c>
      <c r="AR33" s="25">
        <f t="shared" si="15"/>
        <v>99.3408333333333</v>
      </c>
      <c r="AS33" s="1">
        <f t="shared" si="16"/>
        <v>0.13</v>
      </c>
      <c r="AT33" s="2">
        <f t="shared" si="20"/>
        <v>2.64166666666667</v>
      </c>
      <c r="AU33" s="1">
        <f t="shared" si="17"/>
        <v>6936.00457638509</v>
      </c>
    </row>
    <row r="34" s="1" customFormat="1" spans="1:47">
      <c r="A34" s="6"/>
      <c r="B34" s="6"/>
      <c r="C34" s="9">
        <v>5</v>
      </c>
      <c r="D34" s="12">
        <v>16.7988450117419</v>
      </c>
      <c r="E34" s="13">
        <f t="shared" si="18"/>
        <v>11.6824002386</v>
      </c>
      <c r="F34" s="9" t="s">
        <v>111</v>
      </c>
      <c r="G34" s="6">
        <v>6</v>
      </c>
      <c r="H34" s="11">
        <f t="shared" si="0"/>
        <v>16.7988450117419</v>
      </c>
      <c r="I34" s="11">
        <f t="shared" si="1"/>
        <v>289.948845011742</v>
      </c>
      <c r="J34" s="11">
        <f t="shared" si="2"/>
        <v>0.137446493247782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2.08682151749846</v>
      </c>
      <c r="P34" s="11">
        <f t="shared" si="5"/>
        <v>0.286826299614178</v>
      </c>
      <c r="Q34" s="16">
        <f t="shared" si="6"/>
        <v>0.0372874189498431</v>
      </c>
      <c r="R34" s="11">
        <f t="shared" si="7"/>
        <v>0.129143083333333</v>
      </c>
      <c r="S34" s="17">
        <f t="shared" si="8"/>
        <v>0.288729508289655</v>
      </c>
      <c r="T34" s="3">
        <v>0.01</v>
      </c>
      <c r="U34" s="18">
        <f t="shared" si="9"/>
        <v>0.00288729508289655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0.0323372950828965</v>
      </c>
      <c r="AR34" s="25">
        <f t="shared" si="15"/>
        <v>99.3408333333333</v>
      </c>
      <c r="AS34" s="1">
        <f t="shared" si="16"/>
        <v>0.13</v>
      </c>
      <c r="AT34" s="2">
        <f t="shared" si="20"/>
        <v>2.64166666666667</v>
      </c>
      <c r="AU34" s="1">
        <f t="shared" si="17"/>
        <v>7391.41623728775</v>
      </c>
    </row>
    <row r="35" s="1" customFormat="1" spans="1:47">
      <c r="A35" s="6"/>
      <c r="B35" s="6"/>
      <c r="C35" s="9">
        <v>6</v>
      </c>
      <c r="D35" s="12">
        <v>21.9945231136667</v>
      </c>
      <c r="E35" s="13">
        <f t="shared" si="18"/>
        <v>16.7988450117419</v>
      </c>
      <c r="F35" s="9" t="s">
        <v>109</v>
      </c>
      <c r="G35" s="6">
        <v>7</v>
      </c>
      <c r="H35" s="11">
        <f t="shared" si="0"/>
        <v>21.9945231136667</v>
      </c>
      <c r="I35" s="11">
        <f t="shared" si="1"/>
        <v>295.144523113667</v>
      </c>
      <c r="J35" s="11">
        <f t="shared" si="2"/>
        <v>0.248238607870801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2.79340355121761</v>
      </c>
      <c r="P35" s="11">
        <f t="shared" si="5"/>
        <v>0.693430608775611</v>
      </c>
      <c r="Q35" s="16">
        <f t="shared" si="6"/>
        <v>0.0901459791408295</v>
      </c>
      <c r="R35" s="11">
        <f t="shared" si="7"/>
        <v>0.129143083333333</v>
      </c>
      <c r="S35" s="17">
        <f t="shared" si="8"/>
        <v>0.698031801735385</v>
      </c>
      <c r="T35" s="3">
        <v>0.01</v>
      </c>
      <c r="U35" s="18">
        <f t="shared" si="9"/>
        <v>0.00698031801735385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0.0364303180173539</v>
      </c>
      <c r="AR35" s="25">
        <f t="shared" si="15"/>
        <v>99.3408333333333</v>
      </c>
      <c r="AS35" s="1">
        <f t="shared" si="16"/>
        <v>0.13</v>
      </c>
      <c r="AT35" s="2">
        <f t="shared" si="20"/>
        <v>2.64166666666667</v>
      </c>
      <c r="AU35" s="1">
        <f t="shared" si="17"/>
        <v>8326.96870386805</v>
      </c>
    </row>
    <row r="36" s="1" customFormat="1" spans="1:47">
      <c r="A36" s="6"/>
      <c r="B36" s="6"/>
      <c r="C36" s="9">
        <v>7</v>
      </c>
      <c r="D36" s="12">
        <v>22.8543454667742</v>
      </c>
      <c r="E36" s="13">
        <f t="shared" si="18"/>
        <v>21.9945231136667</v>
      </c>
      <c r="F36" s="9" t="s">
        <v>109</v>
      </c>
      <c r="G36" s="6">
        <v>8</v>
      </c>
      <c r="H36" s="11">
        <f t="shared" si="0"/>
        <v>22.8543454667742</v>
      </c>
      <c r="I36" s="11">
        <f t="shared" si="1"/>
        <v>296.004345466774</v>
      </c>
      <c r="J36" s="11">
        <f t="shared" si="2"/>
        <v>0.273203857711565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3.09338127577533</v>
      </c>
      <c r="P36" s="11">
        <f t="shared" si="5"/>
        <v>0.845123697914544</v>
      </c>
      <c r="Q36" s="16">
        <f t="shared" si="6"/>
        <v>0.109866080728891</v>
      </c>
      <c r="R36" s="11">
        <f t="shared" si="7"/>
        <v>0.129143083333333</v>
      </c>
      <c r="S36" s="17">
        <f t="shared" si="8"/>
        <v>0.850731435963271</v>
      </c>
      <c r="T36" s="3">
        <v>0.01</v>
      </c>
      <c r="U36" s="18">
        <f t="shared" si="9"/>
        <v>0.00850731435963271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0.0379573143596327</v>
      </c>
      <c r="AR36" s="25">
        <f t="shared" si="15"/>
        <v>99.3408333333333</v>
      </c>
      <c r="AS36" s="1">
        <f t="shared" si="16"/>
        <v>0.13</v>
      </c>
      <c r="AT36" s="2">
        <f t="shared" si="20"/>
        <v>2.64166666666667</v>
      </c>
      <c r="AU36" s="1">
        <f t="shared" si="17"/>
        <v>8675.99806855875</v>
      </c>
    </row>
    <row r="37" s="1" customFormat="1" spans="1:47">
      <c r="A37" s="6"/>
      <c r="B37" s="6"/>
      <c r="C37" s="9">
        <v>8</v>
      </c>
      <c r="D37" s="12">
        <v>20.9359829296774</v>
      </c>
      <c r="E37" s="13">
        <f t="shared" si="18"/>
        <v>22.8543454667742</v>
      </c>
      <c r="F37" s="9" t="s">
        <v>109</v>
      </c>
      <c r="G37" s="6">
        <v>9</v>
      </c>
      <c r="H37" s="11">
        <f t="shared" si="0"/>
        <v>20.9359829296774</v>
      </c>
      <c r="I37" s="11">
        <f t="shared" si="1"/>
        <v>294.085982929677</v>
      </c>
      <c r="J37" s="11">
        <f t="shared" si="2"/>
        <v>0.220444455324019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3.24166591119412</v>
      </c>
      <c r="P37" s="11">
        <f t="shared" si="5"/>
        <v>0.714607276135629</v>
      </c>
      <c r="Q37" s="16">
        <f t="shared" si="6"/>
        <v>0.0928989458976318</v>
      </c>
      <c r="R37" s="11">
        <f t="shared" si="7"/>
        <v>0.129143083333333</v>
      </c>
      <c r="S37" s="17">
        <f t="shared" si="8"/>
        <v>0.719348984860839</v>
      </c>
      <c r="T37" s="3">
        <v>0.01</v>
      </c>
      <c r="U37" s="18">
        <f t="shared" si="9"/>
        <v>0.00719348984860839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0.0290934898486084</v>
      </c>
      <c r="AR37" s="25">
        <f t="shared" si="15"/>
        <v>99.3408333333333</v>
      </c>
      <c r="AS37" s="1">
        <f t="shared" si="16"/>
        <v>0.13</v>
      </c>
      <c r="AT37" s="2">
        <f t="shared" si="20"/>
        <v>2.64166666666667</v>
      </c>
      <c r="AU37" s="1">
        <f t="shared" si="17"/>
        <v>6649.97157972275</v>
      </c>
    </row>
    <row r="38" s="1" customFormat="1" spans="1:47">
      <c r="A38" s="6"/>
      <c r="B38" s="6"/>
      <c r="C38" s="9">
        <v>9</v>
      </c>
      <c r="D38" s="12">
        <v>17.0260723803333</v>
      </c>
      <c r="E38" s="13">
        <f t="shared" si="18"/>
        <v>20.9359829296774</v>
      </c>
      <c r="F38" s="9" t="s">
        <v>109</v>
      </c>
      <c r="G38" s="6">
        <v>10</v>
      </c>
      <c r="H38" s="11">
        <f t="shared" si="0"/>
        <v>17.0260723803333</v>
      </c>
      <c r="I38" s="11">
        <f t="shared" si="1"/>
        <v>290.176072380333</v>
      </c>
      <c r="J38" s="11">
        <f t="shared" si="2"/>
        <v>0.14110875812736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3.52046696839183</v>
      </c>
      <c r="P38" s="11">
        <f t="shared" si="5"/>
        <v>0.496768721938162</v>
      </c>
      <c r="Q38" s="16">
        <f t="shared" si="6"/>
        <v>0.0645799338519611</v>
      </c>
      <c r="R38" s="11">
        <f t="shared" si="7"/>
        <v>0.129143083333333</v>
      </c>
      <c r="S38" s="17">
        <f t="shared" si="8"/>
        <v>0.500064983621871</v>
      </c>
      <c r="T38" s="3">
        <v>0.01</v>
      </c>
      <c r="U38" s="18">
        <f t="shared" si="9"/>
        <v>0.00500064983621871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0.0269006498362187</v>
      </c>
      <c r="AR38" s="25">
        <f t="shared" si="15"/>
        <v>99.3408333333333</v>
      </c>
      <c r="AS38" s="1">
        <f t="shared" si="16"/>
        <v>0.13</v>
      </c>
      <c r="AT38" s="2">
        <f t="shared" si="20"/>
        <v>2.64166666666667</v>
      </c>
      <c r="AU38" s="1">
        <f t="shared" si="17"/>
        <v>6148.74866569109</v>
      </c>
    </row>
    <row r="39" s="1" customFormat="1" spans="1:47">
      <c r="A39" s="6"/>
      <c r="B39" s="6"/>
      <c r="C39" s="9">
        <v>10</v>
      </c>
      <c r="D39" s="12">
        <v>9.98522617183871</v>
      </c>
      <c r="E39" s="13">
        <f t="shared" si="18"/>
        <v>17.0260723803333</v>
      </c>
      <c r="F39" s="9" t="s">
        <v>109</v>
      </c>
      <c r="G39" s="6">
        <v>11</v>
      </c>
      <c r="H39" s="11">
        <f t="shared" si="0"/>
        <v>9.98522617183871</v>
      </c>
      <c r="I39" s="11">
        <f t="shared" si="1"/>
        <v>283.135226171839</v>
      </c>
      <c r="J39" s="11">
        <f t="shared" si="2"/>
        <v>0.0612589604176022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2.87251333413098</v>
      </c>
      <c r="O39" s="11">
        <f t="shared" si="19"/>
        <v>1.14459324565602</v>
      </c>
      <c r="P39" s="11">
        <f t="shared" si="5"/>
        <v>0.0701165923298967</v>
      </c>
      <c r="Q39" s="16">
        <f t="shared" si="6"/>
        <v>0.00911515700288658</v>
      </c>
      <c r="R39" s="11">
        <f t="shared" si="7"/>
        <v>0.129143083333333</v>
      </c>
      <c r="S39" s="17">
        <f t="shared" si="8"/>
        <v>0.0705818443203754</v>
      </c>
      <c r="T39" s="3">
        <v>0.01</v>
      </c>
      <c r="U39" s="18">
        <f t="shared" si="9"/>
        <v>0.000705818443203754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0.0226058184432038</v>
      </c>
      <c r="AR39" s="25">
        <f t="shared" si="15"/>
        <v>99.3408333333333</v>
      </c>
      <c r="AS39" s="1">
        <f t="shared" si="16"/>
        <v>0.13</v>
      </c>
      <c r="AT39" s="2">
        <f t="shared" si="20"/>
        <v>2.64166666666667</v>
      </c>
      <c r="AU39" s="1">
        <f t="shared" si="17"/>
        <v>5167.06833610984</v>
      </c>
    </row>
    <row r="40" s="1" customFormat="1" spans="1:48">
      <c r="A40" s="6"/>
      <c r="B40" s="6"/>
      <c r="C40" s="9">
        <v>11</v>
      </c>
      <c r="D40" s="12">
        <v>2.9626513186</v>
      </c>
      <c r="E40" s="13">
        <f t="shared" si="18"/>
        <v>9.98522617183871</v>
      </c>
      <c r="F40" s="9" t="s">
        <v>111</v>
      </c>
      <c r="G40" s="6">
        <v>12</v>
      </c>
      <c r="H40" s="11">
        <f t="shared" si="0"/>
        <v>2.9626513186</v>
      </c>
      <c r="I40" s="11">
        <f t="shared" si="1"/>
        <v>276.1126513186</v>
      </c>
      <c r="J40" s="11">
        <f t="shared" si="2"/>
        <v>0.025545595267726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2.06788498665945</v>
      </c>
      <c r="P40" s="11">
        <f t="shared" si="5"/>
        <v>0.0528253529294093</v>
      </c>
      <c r="Q40" s="16">
        <f t="shared" si="6"/>
        <v>0.00686729588082321</v>
      </c>
      <c r="R40" s="11">
        <f t="shared" si="7"/>
        <v>0.129143083333333</v>
      </c>
      <c r="S40" s="17">
        <f t="shared" si="8"/>
        <v>0.053175870542737</v>
      </c>
      <c r="T40" s="3">
        <v>0.01</v>
      </c>
      <c r="U40" s="18">
        <f t="shared" si="9"/>
        <v>0.00053175870542737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0.0224317587054274</v>
      </c>
      <c r="AR40" s="25">
        <f t="shared" si="15"/>
        <v>99.3408333333333</v>
      </c>
      <c r="AS40" s="1">
        <f t="shared" si="16"/>
        <v>0.13</v>
      </c>
      <c r="AT40" s="2">
        <f t="shared" si="20"/>
        <v>2.64166666666667</v>
      </c>
      <c r="AU40" s="1">
        <f t="shared" si="17"/>
        <v>5127.28306746692</v>
      </c>
      <c r="AV40" s="1">
        <f>SUM(AU29:AU40)</f>
        <v>74896.4114793264</v>
      </c>
    </row>
    <row r="41" s="1" customFormat="1" spans="1:46">
      <c r="A41" s="6"/>
      <c r="B41" s="6"/>
      <c r="C41" s="9">
        <v>12</v>
      </c>
      <c r="D41" s="12">
        <v>-3.65549001880645</v>
      </c>
      <c r="E41" s="13">
        <f t="shared" si="18"/>
        <v>2.9626513186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-6.25</v>
      </c>
      <c r="E44" s="9"/>
      <c r="F44" s="9"/>
      <c r="G44" s="6">
        <v>1</v>
      </c>
      <c r="H44" s="11">
        <f t="shared" ref="H44:H55" si="21">E45</f>
        <v>-6.25</v>
      </c>
      <c r="I44" s="11">
        <f t="shared" ref="I44:I55" si="22">H44+273.15</f>
        <v>266.9</v>
      </c>
      <c r="J44" s="11">
        <f t="shared" ref="J44:J55" si="23">EXP(($C$18*(I44-$C$16))/($C$19*I44*$C$16))</f>
        <v>0.007562901290757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0.00735386269908048</v>
      </c>
      <c r="Q44" s="16">
        <f t="shared" ref="Q44:Q55" si="27">P44*$B$46</f>
        <v>0.000956002150880462</v>
      </c>
      <c r="R44" s="11">
        <f t="shared" ref="R44:R55" si="28">L44*$B$46</f>
        <v>0.1264068</v>
      </c>
      <c r="S44" s="17">
        <f t="shared" ref="S44:S55" si="29">Q44/R44</f>
        <v>0.007562901290757</v>
      </c>
      <c r="T44" s="3">
        <v>0.01</v>
      </c>
      <c r="U44" s="18">
        <f t="shared" ref="U44:U55" si="30">S44*T44</f>
        <v>7.562901290757e-5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0.0191756290129076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8.1</v>
      </c>
      <c r="AU44" s="1">
        <f t="shared" ref="AU44:AU55" si="38">AT44*10000*AS44*0.67*AR44*AQ44</f>
        <v>13154.6675754883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-5.43255795496774</v>
      </c>
      <c r="E45" s="13">
        <f t="shared" ref="E45:E56" si="39">D44</f>
        <v>-6.25</v>
      </c>
      <c r="F45" s="9" t="s">
        <v>109</v>
      </c>
      <c r="G45" s="6">
        <v>2</v>
      </c>
      <c r="H45" s="11">
        <f t="shared" si="21"/>
        <v>-5.43255795496774</v>
      </c>
      <c r="I45" s="11">
        <f t="shared" si="22"/>
        <v>267.717442045032</v>
      </c>
      <c r="J45" s="11">
        <f t="shared" si="23"/>
        <v>0.00845404661872842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1.93736613730092</v>
      </c>
      <c r="P45" s="11">
        <f t="shared" si="26"/>
        <v>0.0163785836422878</v>
      </c>
      <c r="Q45" s="16">
        <f t="shared" si="27"/>
        <v>0.00212921587349741</v>
      </c>
      <c r="R45" s="11">
        <f t="shared" si="28"/>
        <v>0.1264068</v>
      </c>
      <c r="S45" s="17">
        <f t="shared" si="29"/>
        <v>0.0168441561173719</v>
      </c>
      <c r="T45" s="3">
        <v>0.01</v>
      </c>
      <c r="U45" s="18">
        <f t="shared" si="30"/>
        <v>0.000168441561173719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0.0192684415611737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8.1</v>
      </c>
      <c r="AU45" s="1">
        <f t="shared" si="38"/>
        <v>13218.3378842147</v>
      </c>
    </row>
    <row r="46" s="1" customFormat="1" spans="1:47">
      <c r="A46" s="6" t="s">
        <v>72</v>
      </c>
      <c r="B46" s="6">
        <v>0.13</v>
      </c>
      <c r="C46" s="9">
        <v>2</v>
      </c>
      <c r="D46" s="12">
        <v>-2.74660172864286</v>
      </c>
      <c r="E46" s="13">
        <f t="shared" si="39"/>
        <v>-5.43255795496774</v>
      </c>
      <c r="F46" s="9" t="s">
        <v>109</v>
      </c>
      <c r="G46" s="6">
        <v>3</v>
      </c>
      <c r="H46" s="11">
        <f t="shared" si="21"/>
        <v>-2.74660172864286</v>
      </c>
      <c r="I46" s="11">
        <f t="shared" si="22"/>
        <v>270.403398271357</v>
      </c>
      <c r="J46" s="11">
        <f t="shared" si="23"/>
        <v>0.0121327718901021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2.89334755365863</v>
      </c>
      <c r="P46" s="11">
        <f t="shared" si="26"/>
        <v>0.0351043258673252</v>
      </c>
      <c r="Q46" s="16">
        <f t="shared" si="27"/>
        <v>0.00456356236275228</v>
      </c>
      <c r="R46" s="11">
        <f t="shared" si="28"/>
        <v>0.1264068</v>
      </c>
      <c r="S46" s="17">
        <f t="shared" si="29"/>
        <v>0.036102190410265</v>
      </c>
      <c r="T46" s="3">
        <v>0.01</v>
      </c>
      <c r="U46" s="18">
        <f t="shared" si="30"/>
        <v>0.00036102190410265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0.0194610219041026</v>
      </c>
      <c r="AR46" s="25">
        <f t="shared" si="36"/>
        <v>97.236</v>
      </c>
      <c r="AS46" s="1">
        <f t="shared" si="37"/>
        <v>0.13</v>
      </c>
      <c r="AT46" s="2">
        <f t="shared" si="41"/>
        <v>8.1</v>
      </c>
      <c r="AU46" s="1">
        <f t="shared" si="38"/>
        <v>13350.4498681866</v>
      </c>
    </row>
    <row r="47" s="1" customFormat="1" spans="1:47">
      <c r="A47" s="6"/>
      <c r="B47" s="6"/>
      <c r="C47" s="9">
        <v>3</v>
      </c>
      <c r="D47" s="12">
        <v>5.36223065067742</v>
      </c>
      <c r="E47" s="13">
        <f t="shared" si="39"/>
        <v>-2.74660172864286</v>
      </c>
      <c r="F47" s="9" t="s">
        <v>109</v>
      </c>
      <c r="G47" s="6">
        <v>4</v>
      </c>
      <c r="H47" s="11">
        <f t="shared" si="21"/>
        <v>5.36223065067742</v>
      </c>
      <c r="I47" s="11">
        <f t="shared" si="22"/>
        <v>278.512230650677</v>
      </c>
      <c r="J47" s="11">
        <f t="shared" si="23"/>
        <v>0.0346150189472763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3.83060322779131</v>
      </c>
      <c r="P47" s="11">
        <f t="shared" si="26"/>
        <v>0.132596403309494</v>
      </c>
      <c r="Q47" s="16">
        <f t="shared" si="27"/>
        <v>0.0172375324302342</v>
      </c>
      <c r="R47" s="11">
        <f t="shared" si="28"/>
        <v>0.1264068</v>
      </c>
      <c r="S47" s="17">
        <f t="shared" si="29"/>
        <v>0.136365547029386</v>
      </c>
      <c r="T47" s="3">
        <v>0.01</v>
      </c>
      <c r="U47" s="18">
        <f t="shared" si="30"/>
        <v>0.00136365547029386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0.0204636554702939</v>
      </c>
      <c r="AR47" s="25">
        <f t="shared" si="36"/>
        <v>97.236</v>
      </c>
      <c r="AS47" s="1">
        <f t="shared" si="37"/>
        <v>0.13</v>
      </c>
      <c r="AT47" s="2">
        <f t="shared" si="41"/>
        <v>8.1</v>
      </c>
      <c r="AU47" s="1">
        <f t="shared" si="38"/>
        <v>14038.2662237488</v>
      </c>
    </row>
    <row r="48" s="1" customFormat="1" spans="1:47">
      <c r="A48" s="6"/>
      <c r="B48" s="6"/>
      <c r="C48" s="9">
        <v>4</v>
      </c>
      <c r="D48" s="12">
        <v>11.6824002386</v>
      </c>
      <c r="E48" s="13">
        <f t="shared" si="39"/>
        <v>5.36223065067742</v>
      </c>
      <c r="F48" s="9" t="s">
        <v>109</v>
      </c>
      <c r="G48" s="6">
        <v>5</v>
      </c>
      <c r="H48" s="11">
        <f t="shared" si="21"/>
        <v>11.6824002386</v>
      </c>
      <c r="I48" s="11">
        <f t="shared" si="22"/>
        <v>284.8324002386</v>
      </c>
      <c r="J48" s="11">
        <f t="shared" si="23"/>
        <v>0.0751899895184544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3.51310648325772</v>
      </c>
      <c r="O48" s="11">
        <f t="shared" si="40"/>
        <v>1.15726034122409</v>
      </c>
      <c r="P48" s="11">
        <f t="shared" si="26"/>
        <v>0.0870143929267624</v>
      </c>
      <c r="Q48" s="16">
        <f t="shared" si="27"/>
        <v>0.0113118710804791</v>
      </c>
      <c r="R48" s="11">
        <f t="shared" si="28"/>
        <v>0.1264068</v>
      </c>
      <c r="S48" s="17">
        <f t="shared" si="29"/>
        <v>0.0894878367340927</v>
      </c>
      <c r="T48" s="3">
        <v>0.01</v>
      </c>
      <c r="U48" s="18">
        <f t="shared" si="30"/>
        <v>0.000894878367340928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0.0289448783673409</v>
      </c>
      <c r="AR48" s="25">
        <f t="shared" si="36"/>
        <v>97.236</v>
      </c>
      <c r="AS48" s="1">
        <f t="shared" si="37"/>
        <v>0.13</v>
      </c>
      <c r="AT48" s="2">
        <f t="shared" si="41"/>
        <v>8.1</v>
      </c>
      <c r="AU48" s="1">
        <f t="shared" si="38"/>
        <v>19856.4674295176</v>
      </c>
    </row>
    <row r="49" s="1" customFormat="1" spans="1:47">
      <c r="A49" s="6"/>
      <c r="B49" s="6"/>
      <c r="C49" s="9">
        <v>5</v>
      </c>
      <c r="D49" s="12">
        <v>16.7988450117419</v>
      </c>
      <c r="E49" s="13">
        <f t="shared" si="39"/>
        <v>11.6824002386</v>
      </c>
      <c r="F49" s="9" t="s">
        <v>111</v>
      </c>
      <c r="G49" s="6">
        <v>6</v>
      </c>
      <c r="H49" s="11">
        <f t="shared" si="21"/>
        <v>16.7988450117419</v>
      </c>
      <c r="I49" s="11">
        <f t="shared" si="22"/>
        <v>289.948845011742</v>
      </c>
      <c r="J49" s="11">
        <f t="shared" si="23"/>
        <v>0.137446493247782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2.04260594829733</v>
      </c>
      <c r="P49" s="11">
        <f t="shared" si="26"/>
        <v>0.280749024680528</v>
      </c>
      <c r="Q49" s="16">
        <f t="shared" si="27"/>
        <v>0.0364973732084687</v>
      </c>
      <c r="R49" s="11">
        <f t="shared" si="28"/>
        <v>0.1264068</v>
      </c>
      <c r="S49" s="17">
        <f t="shared" si="29"/>
        <v>0.288729508289654</v>
      </c>
      <c r="T49" s="3">
        <v>0.01</v>
      </c>
      <c r="U49" s="18">
        <f t="shared" si="30"/>
        <v>0.00288729508289654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0.0309372950828965</v>
      </c>
      <c r="AR49" s="25">
        <f t="shared" si="36"/>
        <v>97.236</v>
      </c>
      <c r="AS49" s="1">
        <f t="shared" si="37"/>
        <v>0.13</v>
      </c>
      <c r="AT49" s="2">
        <f t="shared" si="41"/>
        <v>8.1</v>
      </c>
      <c r="AU49" s="1">
        <f t="shared" si="38"/>
        <v>21223.2846300036</v>
      </c>
    </row>
    <row r="50" s="1" customFormat="1" spans="1:47">
      <c r="A50" s="6"/>
      <c r="B50" s="6"/>
      <c r="C50" s="9">
        <v>6</v>
      </c>
      <c r="D50" s="12">
        <v>21.9945231136667</v>
      </c>
      <c r="E50" s="13">
        <f t="shared" si="39"/>
        <v>16.7988450117419</v>
      </c>
      <c r="F50" s="9" t="s">
        <v>109</v>
      </c>
      <c r="G50" s="6">
        <v>7</v>
      </c>
      <c r="H50" s="11">
        <f t="shared" si="21"/>
        <v>21.9945231136667</v>
      </c>
      <c r="I50" s="11">
        <f t="shared" si="22"/>
        <v>295.144523113667</v>
      </c>
      <c r="J50" s="11">
        <f t="shared" si="23"/>
        <v>0.248238607870801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2.7342169236168</v>
      </c>
      <c r="P50" s="11">
        <f t="shared" si="26"/>
        <v>0.678738202735418</v>
      </c>
      <c r="Q50" s="16">
        <f t="shared" si="27"/>
        <v>0.0882359663556044</v>
      </c>
      <c r="R50" s="11">
        <f t="shared" si="28"/>
        <v>0.1264068</v>
      </c>
      <c r="S50" s="17">
        <f t="shared" si="29"/>
        <v>0.698031801735384</v>
      </c>
      <c r="T50" s="3">
        <v>0.01</v>
      </c>
      <c r="U50" s="18">
        <f t="shared" si="30"/>
        <v>0.00698031801735384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0.0350303180173538</v>
      </c>
      <c r="AR50" s="25">
        <f t="shared" si="36"/>
        <v>97.236</v>
      </c>
      <c r="AS50" s="1">
        <f t="shared" si="37"/>
        <v>0.13</v>
      </c>
      <c r="AT50" s="2">
        <f t="shared" si="41"/>
        <v>8.1</v>
      </c>
      <c r="AU50" s="1">
        <f t="shared" si="38"/>
        <v>24031.1380800986</v>
      </c>
    </row>
    <row r="51" s="1" customFormat="1" spans="1:47">
      <c r="A51" s="6"/>
      <c r="B51" s="6"/>
      <c r="C51" s="9">
        <v>7</v>
      </c>
      <c r="D51" s="12">
        <v>22.8543454667742</v>
      </c>
      <c r="E51" s="13">
        <f t="shared" si="39"/>
        <v>21.9945231136667</v>
      </c>
      <c r="F51" s="9" t="s">
        <v>109</v>
      </c>
      <c r="G51" s="6">
        <v>8</v>
      </c>
      <c r="H51" s="11">
        <f t="shared" si="21"/>
        <v>22.8543454667742</v>
      </c>
      <c r="I51" s="11">
        <f t="shared" si="22"/>
        <v>296.004345466774</v>
      </c>
      <c r="J51" s="11">
        <f t="shared" si="23"/>
        <v>0.273203857711565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3.02783872088138</v>
      </c>
      <c r="P51" s="11">
        <f t="shared" si="26"/>
        <v>0.827217219073244</v>
      </c>
      <c r="Q51" s="16">
        <f t="shared" si="27"/>
        <v>0.107538238479522</v>
      </c>
      <c r="R51" s="11">
        <f t="shared" si="28"/>
        <v>0.1264068</v>
      </c>
      <c r="S51" s="17">
        <f t="shared" si="29"/>
        <v>0.850731435963269</v>
      </c>
      <c r="T51" s="3">
        <v>0.01</v>
      </c>
      <c r="U51" s="18">
        <f t="shared" si="30"/>
        <v>0.00850731435963269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0.0365573143596327</v>
      </c>
      <c r="AR51" s="25">
        <f t="shared" si="36"/>
        <v>97.236</v>
      </c>
      <c r="AS51" s="1">
        <f t="shared" si="37"/>
        <v>0.13</v>
      </c>
      <c r="AT51" s="2">
        <f t="shared" si="41"/>
        <v>8.1</v>
      </c>
      <c r="AU51" s="1">
        <f t="shared" si="38"/>
        <v>25078.6723882636</v>
      </c>
    </row>
    <row r="52" s="1" customFormat="1" spans="1:47">
      <c r="A52" s="6"/>
      <c r="B52" s="6"/>
      <c r="C52" s="9">
        <v>8</v>
      </c>
      <c r="D52" s="12">
        <v>20.9359829296774</v>
      </c>
      <c r="E52" s="13">
        <f t="shared" si="39"/>
        <v>22.8543454667742</v>
      </c>
      <c r="F52" s="9" t="s">
        <v>109</v>
      </c>
      <c r="G52" s="6">
        <v>9</v>
      </c>
      <c r="H52" s="11">
        <f t="shared" si="21"/>
        <v>20.9359829296774</v>
      </c>
      <c r="I52" s="11">
        <f t="shared" si="22"/>
        <v>294.085982929677</v>
      </c>
      <c r="J52" s="11">
        <f t="shared" si="23"/>
        <v>0.220444455324019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3.17298150180814</v>
      </c>
      <c r="P52" s="11">
        <f t="shared" si="26"/>
        <v>0.699466178919284</v>
      </c>
      <c r="Q52" s="16">
        <f t="shared" si="27"/>
        <v>0.0909306032595069</v>
      </c>
      <c r="R52" s="11">
        <f t="shared" si="28"/>
        <v>0.1264068</v>
      </c>
      <c r="S52" s="17">
        <f t="shared" si="29"/>
        <v>0.719348984860837</v>
      </c>
      <c r="T52" s="3">
        <v>0.01</v>
      </c>
      <c r="U52" s="18">
        <f t="shared" si="30"/>
        <v>0.00719348984860837</v>
      </c>
      <c r="V52" s="17"/>
      <c r="W52" s="3"/>
      <c r="X52" s="18"/>
      <c r="Y52" s="19">
        <v>0.02</v>
      </c>
      <c r="Z52" s="3">
        <v>0.29</v>
      </c>
      <c r="AA52" s="20">
        <f t="shared" si="31"/>
        <v>0.0058</v>
      </c>
      <c r="AB52" s="3">
        <v>0.01</v>
      </c>
      <c r="AC52" s="3">
        <v>0.28</v>
      </c>
      <c r="AD52" s="20">
        <f t="shared" si="32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0.0262934898486084</v>
      </c>
      <c r="AR52" s="25">
        <f t="shared" si="36"/>
        <v>97.236</v>
      </c>
      <c r="AS52" s="1">
        <f t="shared" si="37"/>
        <v>0.13</v>
      </c>
      <c r="AT52" s="2">
        <f t="shared" si="41"/>
        <v>8.1</v>
      </c>
      <c r="AU52" s="1">
        <f t="shared" si="38"/>
        <v>18037.5891776534</v>
      </c>
    </row>
    <row r="53" s="1" customFormat="1" spans="1:47">
      <c r="A53" s="6"/>
      <c r="B53" s="6"/>
      <c r="C53" s="9">
        <v>9</v>
      </c>
      <c r="D53" s="12">
        <v>17.0260723803333</v>
      </c>
      <c r="E53" s="13">
        <f t="shared" si="39"/>
        <v>20.9359829296774</v>
      </c>
      <c r="F53" s="9" t="s">
        <v>109</v>
      </c>
      <c r="G53" s="6">
        <v>10</v>
      </c>
      <c r="H53" s="11">
        <f t="shared" si="21"/>
        <v>17.0260723803333</v>
      </c>
      <c r="I53" s="11">
        <f t="shared" si="22"/>
        <v>290.176072380333</v>
      </c>
      <c r="J53" s="11">
        <f t="shared" si="23"/>
        <v>0.14110875812736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3.44587532288885</v>
      </c>
      <c r="P53" s="11">
        <f t="shared" si="26"/>
        <v>0.486243187474562</v>
      </c>
      <c r="Q53" s="16">
        <f t="shared" si="27"/>
        <v>0.063211614371693</v>
      </c>
      <c r="R53" s="11">
        <f t="shared" si="28"/>
        <v>0.1264068</v>
      </c>
      <c r="S53" s="17">
        <f t="shared" si="29"/>
        <v>0.50006498362187</v>
      </c>
      <c r="T53" s="3">
        <v>0.01</v>
      </c>
      <c r="U53" s="18">
        <f t="shared" si="30"/>
        <v>0.0050006498362187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0.0241006498362187</v>
      </c>
      <c r="AR53" s="25">
        <f t="shared" si="36"/>
        <v>97.236</v>
      </c>
      <c r="AS53" s="1">
        <f t="shared" si="37"/>
        <v>0.13</v>
      </c>
      <c r="AT53" s="2">
        <f t="shared" si="41"/>
        <v>8.1</v>
      </c>
      <c r="AU53" s="1">
        <f t="shared" si="38"/>
        <v>16533.2796507118</v>
      </c>
    </row>
    <row r="54" s="1" customFormat="1" spans="1:47">
      <c r="A54" s="6"/>
      <c r="B54" s="6"/>
      <c r="C54" s="9">
        <v>10</v>
      </c>
      <c r="D54" s="12">
        <v>9.98522617183871</v>
      </c>
      <c r="E54" s="13">
        <f t="shared" si="39"/>
        <v>17.0260723803333</v>
      </c>
      <c r="F54" s="9" t="s">
        <v>109</v>
      </c>
      <c r="G54" s="6">
        <v>11</v>
      </c>
      <c r="H54" s="11">
        <f t="shared" si="21"/>
        <v>9.98522617183871</v>
      </c>
      <c r="I54" s="11">
        <f t="shared" si="22"/>
        <v>283.135226171839</v>
      </c>
      <c r="J54" s="11">
        <f t="shared" si="23"/>
        <v>0.0612589604176022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2.81165052864358</v>
      </c>
      <c r="O54" s="11">
        <f t="shared" si="40"/>
        <v>1.12034160677071</v>
      </c>
      <c r="P54" s="11">
        <f t="shared" si="26"/>
        <v>0.06863096214336</v>
      </c>
      <c r="Q54" s="16">
        <f t="shared" si="27"/>
        <v>0.0089220250786368</v>
      </c>
      <c r="R54" s="11">
        <f t="shared" si="28"/>
        <v>0.1264068</v>
      </c>
      <c r="S54" s="17">
        <f t="shared" si="29"/>
        <v>0.0705818443203752</v>
      </c>
      <c r="T54" s="3">
        <v>0.01</v>
      </c>
      <c r="U54" s="18">
        <f t="shared" si="30"/>
        <v>0.000705818443203752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0.0198058184432038</v>
      </c>
      <c r="AR54" s="25">
        <f t="shared" si="36"/>
        <v>97.236</v>
      </c>
      <c r="AS54" s="1">
        <f t="shared" si="37"/>
        <v>0.13</v>
      </c>
      <c r="AT54" s="2">
        <f t="shared" si="41"/>
        <v>8.1</v>
      </c>
      <c r="AU54" s="1">
        <f t="shared" si="38"/>
        <v>13586.9836397776</v>
      </c>
    </row>
    <row r="55" s="1" customFormat="1" spans="1:48">
      <c r="A55" s="6"/>
      <c r="B55" s="6"/>
      <c r="C55" s="9">
        <v>11</v>
      </c>
      <c r="D55" s="12">
        <v>2.9626513186</v>
      </c>
      <c r="E55" s="13">
        <f t="shared" si="39"/>
        <v>9.98522617183871</v>
      </c>
      <c r="F55" s="9" t="s">
        <v>111</v>
      </c>
      <c r="G55" s="6">
        <v>12</v>
      </c>
      <c r="H55" s="11">
        <f t="shared" si="21"/>
        <v>2.9626513186</v>
      </c>
      <c r="I55" s="11">
        <f t="shared" si="22"/>
        <v>276.1126513186</v>
      </c>
      <c r="J55" s="11">
        <f t="shared" si="23"/>
        <v>0.025545595267726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2.02407064462735</v>
      </c>
      <c r="P55" s="11">
        <f t="shared" si="26"/>
        <v>0.0517060894809356</v>
      </c>
      <c r="Q55" s="16">
        <f t="shared" si="27"/>
        <v>0.00672179163252163</v>
      </c>
      <c r="R55" s="11">
        <f t="shared" si="28"/>
        <v>0.1264068</v>
      </c>
      <c r="S55" s="17">
        <f t="shared" si="29"/>
        <v>0.0531758705427368</v>
      </c>
      <c r="T55" s="3">
        <v>0.01</v>
      </c>
      <c r="U55" s="18">
        <f t="shared" si="30"/>
        <v>0.000531758705427368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0.0196317587054274</v>
      </c>
      <c r="AR55" s="25">
        <f t="shared" si="36"/>
        <v>97.236</v>
      </c>
      <c r="AS55" s="1">
        <f t="shared" si="37"/>
        <v>0.13</v>
      </c>
      <c r="AT55" s="2">
        <f t="shared" si="41"/>
        <v>8.1</v>
      </c>
      <c r="AU55" s="1">
        <f t="shared" si="38"/>
        <v>13467.5769706569</v>
      </c>
      <c r="AV55" s="1">
        <f>SUM(AU44:AU55)</f>
        <v>205576.713518322</v>
      </c>
    </row>
    <row r="56" s="1" customFormat="1" spans="1:46">
      <c r="A56" s="6"/>
      <c r="B56" s="6"/>
      <c r="C56" s="9">
        <v>12</v>
      </c>
      <c r="D56" s="12">
        <v>-3.65549001880645</v>
      </c>
      <c r="E56" s="13">
        <f t="shared" si="39"/>
        <v>2.9626513186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-6.25</v>
      </c>
      <c r="E60" s="9"/>
      <c r="F60" s="9"/>
      <c r="G60" s="6">
        <v>1</v>
      </c>
      <c r="H60" s="11">
        <f t="shared" ref="H60:H71" si="42">E61</f>
        <v>-6.25</v>
      </c>
      <c r="I60" s="11">
        <f t="shared" ref="I60:I71" si="43">H60+273.15</f>
        <v>266.9</v>
      </c>
      <c r="J60" s="11">
        <f t="shared" ref="J60:J71" si="44">EXP(($C$18*(I60-$C$16))/($C$19*I60*$C$16))</f>
        <v>0.007562901290757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0.0104345349108574</v>
      </c>
      <c r="Q60" s="16">
        <f t="shared" ref="Q60:Q71" si="48">P60*$B$62</f>
        <v>0.00104345349108574</v>
      </c>
      <c r="R60" s="11">
        <f t="shared" ref="R60:R71" si="49">L60*$B$62</f>
        <v>0.13797</v>
      </c>
      <c r="S60" s="17">
        <f t="shared" ref="S60:S71" si="50">Q60/R60</f>
        <v>0.007562901290757</v>
      </c>
      <c r="T60" s="3">
        <v>0.01</v>
      </c>
      <c r="U60" s="18">
        <f t="shared" ref="U60:U71" si="51">S60*T60</f>
        <v>7.562901290757e-5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0.0123756290129076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1.425</v>
      </c>
      <c r="AU60" s="1">
        <f t="shared" ref="AU60:AU71" si="59">AT60*10000*AS60*0.67*AR60*AQ60</f>
        <v>1630.20271945614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-5.43255795496774</v>
      </c>
      <c r="E61" s="13">
        <f t="shared" ref="E61:E72" si="60">D60</f>
        <v>-6.25</v>
      </c>
      <c r="F61" s="9" t="s">
        <v>109</v>
      </c>
      <c r="G61" s="6">
        <v>2</v>
      </c>
      <c r="H61" s="11">
        <f t="shared" si="42"/>
        <v>-5.43255795496774</v>
      </c>
      <c r="I61" s="11">
        <f t="shared" si="43"/>
        <v>267.717442045032</v>
      </c>
      <c r="J61" s="11">
        <f t="shared" si="44"/>
        <v>0.00845404661872842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2.74896546508914</v>
      </c>
      <c r="P61" s="11">
        <f t="shared" si="47"/>
        <v>0.0232398821951381</v>
      </c>
      <c r="Q61" s="16">
        <f t="shared" si="48"/>
        <v>0.00232398821951381</v>
      </c>
      <c r="R61" s="11">
        <f t="shared" si="49"/>
        <v>0.13797</v>
      </c>
      <c r="S61" s="17">
        <f t="shared" si="50"/>
        <v>0.0168441561173719</v>
      </c>
      <c r="T61" s="3">
        <v>0.01</v>
      </c>
      <c r="U61" s="18">
        <f t="shared" si="51"/>
        <v>0.000168441561173719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0.0124684415611737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1.425</v>
      </c>
      <c r="AU61" s="1">
        <f t="shared" si="59"/>
        <v>1642.42862477581</v>
      </c>
    </row>
    <row r="62" s="1" customFormat="1" spans="1:47">
      <c r="A62" s="6" t="s">
        <v>72</v>
      </c>
      <c r="B62" s="6">
        <v>0.1</v>
      </c>
      <c r="C62" s="9">
        <v>2</v>
      </c>
      <c r="D62" s="12">
        <v>-2.74660172864286</v>
      </c>
      <c r="E62" s="13">
        <f t="shared" si="60"/>
        <v>-5.43255795496774</v>
      </c>
      <c r="F62" s="9" t="s">
        <v>109</v>
      </c>
      <c r="G62" s="6">
        <v>3</v>
      </c>
      <c r="H62" s="11">
        <f t="shared" si="42"/>
        <v>-2.74660172864286</v>
      </c>
      <c r="I62" s="11">
        <f t="shared" si="43"/>
        <v>270.403398271357</v>
      </c>
      <c r="J62" s="11">
        <f t="shared" si="44"/>
        <v>0.0121327718901021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4.105425582894</v>
      </c>
      <c r="P62" s="11">
        <f t="shared" si="47"/>
        <v>0.0498101921090426</v>
      </c>
      <c r="Q62" s="16">
        <f t="shared" si="48"/>
        <v>0.00498101921090426</v>
      </c>
      <c r="R62" s="11">
        <f t="shared" si="49"/>
        <v>0.13797</v>
      </c>
      <c r="S62" s="17">
        <f t="shared" si="50"/>
        <v>0.036102190410265</v>
      </c>
      <c r="T62" s="3">
        <v>0.01</v>
      </c>
      <c r="U62" s="18">
        <f t="shared" si="51"/>
        <v>0.00036102190410265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0.0126610219041027</v>
      </c>
      <c r="AR62" s="25">
        <f t="shared" si="57"/>
        <v>137.97</v>
      </c>
      <c r="AS62" s="1">
        <f t="shared" si="58"/>
        <v>0.1</v>
      </c>
      <c r="AT62" s="2">
        <f t="shared" si="62"/>
        <v>1.425</v>
      </c>
      <c r="AU62" s="1">
        <f t="shared" si="59"/>
        <v>1667.79662816611</v>
      </c>
    </row>
    <row r="63" s="1" customFormat="1" spans="1:47">
      <c r="A63" s="6"/>
      <c r="B63" s="6"/>
      <c r="C63" s="9">
        <v>3</v>
      </c>
      <c r="D63" s="12">
        <v>5.36223065067742</v>
      </c>
      <c r="E63" s="13">
        <f t="shared" si="60"/>
        <v>-2.74660172864286</v>
      </c>
      <c r="F63" s="9" t="s">
        <v>109</v>
      </c>
      <c r="G63" s="6">
        <v>4</v>
      </c>
      <c r="H63" s="11">
        <f t="shared" si="42"/>
        <v>5.36223065067742</v>
      </c>
      <c r="I63" s="11">
        <f t="shared" si="43"/>
        <v>278.512230650677</v>
      </c>
      <c r="J63" s="11">
        <f t="shared" si="44"/>
        <v>0.0346150189472763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5.43531539078496</v>
      </c>
      <c r="P63" s="11">
        <f t="shared" si="47"/>
        <v>0.188143545236444</v>
      </c>
      <c r="Q63" s="16">
        <f t="shared" si="48"/>
        <v>0.0188143545236444</v>
      </c>
      <c r="R63" s="11">
        <f t="shared" si="49"/>
        <v>0.13797</v>
      </c>
      <c r="S63" s="17">
        <f t="shared" si="50"/>
        <v>0.136365547029386</v>
      </c>
      <c r="T63" s="3">
        <v>0.01</v>
      </c>
      <c r="U63" s="18">
        <f t="shared" si="51"/>
        <v>0.00136365547029386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0.0136636554702939</v>
      </c>
      <c r="AR63" s="25">
        <f t="shared" si="57"/>
        <v>137.97</v>
      </c>
      <c r="AS63" s="1">
        <f t="shared" si="58"/>
        <v>0.1</v>
      </c>
      <c r="AT63" s="2">
        <f t="shared" si="62"/>
        <v>1.425</v>
      </c>
      <c r="AU63" s="1">
        <f t="shared" si="59"/>
        <v>1799.87039706449</v>
      </c>
    </row>
    <row r="64" s="1" customFormat="1" spans="1:47">
      <c r="A64" s="6"/>
      <c r="B64" s="6"/>
      <c r="C64" s="9">
        <v>4</v>
      </c>
      <c r="D64" s="12">
        <v>11.6824002386</v>
      </c>
      <c r="E64" s="13">
        <f t="shared" si="60"/>
        <v>5.36223065067742</v>
      </c>
      <c r="F64" s="9" t="s">
        <v>109</v>
      </c>
      <c r="G64" s="6">
        <v>5</v>
      </c>
      <c r="H64" s="11">
        <f t="shared" si="42"/>
        <v>11.6824002386</v>
      </c>
      <c r="I64" s="11">
        <f t="shared" si="43"/>
        <v>284.8324002386</v>
      </c>
      <c r="J64" s="11">
        <f t="shared" si="44"/>
        <v>0.0751899895184544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4.98481325327109</v>
      </c>
      <c r="O64" s="11">
        <f t="shared" si="61"/>
        <v>1.64205859227743</v>
      </c>
      <c r="P64" s="11">
        <f t="shared" si="47"/>
        <v>0.123466368342028</v>
      </c>
      <c r="Q64" s="16">
        <f t="shared" si="48"/>
        <v>0.0123466368342028</v>
      </c>
      <c r="R64" s="11">
        <f t="shared" si="49"/>
        <v>0.13797</v>
      </c>
      <c r="S64" s="17">
        <f t="shared" si="50"/>
        <v>0.0894878367340927</v>
      </c>
      <c r="T64" s="3">
        <v>0.01</v>
      </c>
      <c r="U64" s="18">
        <f t="shared" si="51"/>
        <v>0.000894878367340927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0.0189448783673409</v>
      </c>
      <c r="AR64" s="25">
        <f t="shared" si="57"/>
        <v>137.97</v>
      </c>
      <c r="AS64" s="1">
        <f t="shared" si="58"/>
        <v>0.1</v>
      </c>
      <c r="AT64" s="2">
        <f t="shared" si="62"/>
        <v>1.425</v>
      </c>
      <c r="AU64" s="1">
        <f t="shared" si="59"/>
        <v>2495.54929304955</v>
      </c>
    </row>
    <row r="65" s="1" customFormat="1" spans="1:47">
      <c r="A65" s="6"/>
      <c r="B65" s="6"/>
      <c r="C65" s="9">
        <v>5</v>
      </c>
      <c r="D65" s="12">
        <v>16.7988450117419</v>
      </c>
      <c r="E65" s="13">
        <f t="shared" si="60"/>
        <v>11.6824002386</v>
      </c>
      <c r="F65" s="9" t="s">
        <v>111</v>
      </c>
      <c r="G65" s="6">
        <v>6</v>
      </c>
      <c r="H65" s="11">
        <f t="shared" si="42"/>
        <v>16.7988450117419</v>
      </c>
      <c r="I65" s="11">
        <f t="shared" si="43"/>
        <v>289.948845011742</v>
      </c>
      <c r="J65" s="11">
        <f t="shared" si="44"/>
        <v>0.137446493247782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2.8982922239354</v>
      </c>
      <c r="P65" s="11">
        <f t="shared" si="47"/>
        <v>0.398360102587236</v>
      </c>
      <c r="Q65" s="16">
        <f t="shared" si="48"/>
        <v>0.0398360102587236</v>
      </c>
      <c r="R65" s="11">
        <f t="shared" si="49"/>
        <v>0.13797</v>
      </c>
      <c r="S65" s="17">
        <f t="shared" si="50"/>
        <v>0.288729508289654</v>
      </c>
      <c r="T65" s="3">
        <v>0.01</v>
      </c>
      <c r="U65" s="18">
        <f t="shared" si="51"/>
        <v>0.00288729508289654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0.0209372950828965</v>
      </c>
      <c r="AR65" s="25">
        <f t="shared" si="57"/>
        <v>137.97</v>
      </c>
      <c r="AS65" s="1">
        <f t="shared" si="58"/>
        <v>0.1</v>
      </c>
      <c r="AT65" s="2">
        <f t="shared" si="62"/>
        <v>1.425</v>
      </c>
      <c r="AU65" s="1">
        <f t="shared" si="59"/>
        <v>2758.00408582016</v>
      </c>
    </row>
    <row r="66" s="1" customFormat="1" spans="1:47">
      <c r="A66" s="6"/>
      <c r="B66" s="6"/>
      <c r="C66" s="9">
        <v>6</v>
      </c>
      <c r="D66" s="12">
        <v>21.9945231136667</v>
      </c>
      <c r="E66" s="13">
        <f t="shared" si="60"/>
        <v>16.7988450117419</v>
      </c>
      <c r="F66" s="9" t="s">
        <v>109</v>
      </c>
      <c r="G66" s="6">
        <v>7</v>
      </c>
      <c r="H66" s="11">
        <f t="shared" si="42"/>
        <v>21.9945231136667</v>
      </c>
      <c r="I66" s="11">
        <f t="shared" si="43"/>
        <v>295.144523113667</v>
      </c>
      <c r="J66" s="11">
        <f t="shared" si="44"/>
        <v>0.248238607870801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3.87963212134816</v>
      </c>
      <c r="P66" s="11">
        <f t="shared" si="47"/>
        <v>0.963074476854309</v>
      </c>
      <c r="Q66" s="16">
        <f t="shared" si="48"/>
        <v>0.0963074476854309</v>
      </c>
      <c r="R66" s="11">
        <f t="shared" si="49"/>
        <v>0.13797</v>
      </c>
      <c r="S66" s="17">
        <f t="shared" si="50"/>
        <v>0.698031801735384</v>
      </c>
      <c r="T66" s="3">
        <v>0.01</v>
      </c>
      <c r="U66" s="18">
        <f t="shared" si="51"/>
        <v>0.00698031801735384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0.0250303180173538</v>
      </c>
      <c r="AR66" s="25">
        <f t="shared" si="57"/>
        <v>137.97</v>
      </c>
      <c r="AS66" s="1">
        <f t="shared" si="58"/>
        <v>0.1</v>
      </c>
      <c r="AT66" s="2">
        <f t="shared" si="62"/>
        <v>1.425</v>
      </c>
      <c r="AU66" s="1">
        <f t="shared" si="59"/>
        <v>3297.16513465165</v>
      </c>
    </row>
    <row r="67" s="1" customFormat="1" spans="1:47">
      <c r="A67" s="6"/>
      <c r="B67" s="6"/>
      <c r="C67" s="9">
        <v>7</v>
      </c>
      <c r="D67" s="12">
        <v>22.8543454667742</v>
      </c>
      <c r="E67" s="13">
        <f t="shared" si="60"/>
        <v>21.9945231136667</v>
      </c>
      <c r="F67" s="9" t="s">
        <v>109</v>
      </c>
      <c r="G67" s="6">
        <v>8</v>
      </c>
      <c r="H67" s="11">
        <f t="shared" si="42"/>
        <v>22.8543454667742</v>
      </c>
      <c r="I67" s="11">
        <f t="shared" si="43"/>
        <v>296.004345466774</v>
      </c>
      <c r="J67" s="11">
        <f t="shared" si="44"/>
        <v>0.273203857711565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4.29625764449385</v>
      </c>
      <c r="P67" s="11">
        <f t="shared" si="47"/>
        <v>1.17375416219852</v>
      </c>
      <c r="Q67" s="16">
        <f t="shared" si="48"/>
        <v>0.117375416219852</v>
      </c>
      <c r="R67" s="11">
        <f t="shared" si="49"/>
        <v>0.13797</v>
      </c>
      <c r="S67" s="17">
        <f t="shared" si="50"/>
        <v>0.850731435963269</v>
      </c>
      <c r="T67" s="3">
        <v>0.01</v>
      </c>
      <c r="U67" s="18">
        <f t="shared" si="51"/>
        <v>0.00850731435963269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0.0265573143596327</v>
      </c>
      <c r="AR67" s="25">
        <f t="shared" si="57"/>
        <v>137.97</v>
      </c>
      <c r="AS67" s="1">
        <f t="shared" si="58"/>
        <v>0.1</v>
      </c>
      <c r="AT67" s="2">
        <f t="shared" si="62"/>
        <v>1.425</v>
      </c>
      <c r="AU67" s="1">
        <f t="shared" si="59"/>
        <v>3498.31156423404</v>
      </c>
    </row>
    <row r="68" s="1" customFormat="1" spans="1:47">
      <c r="A68" s="6"/>
      <c r="B68" s="6"/>
      <c r="C68" s="9">
        <v>8</v>
      </c>
      <c r="D68" s="12">
        <v>20.9359829296774</v>
      </c>
      <c r="E68" s="13">
        <f t="shared" si="60"/>
        <v>22.8543454667742</v>
      </c>
      <c r="F68" s="9" t="s">
        <v>109</v>
      </c>
      <c r="G68" s="6">
        <v>9</v>
      </c>
      <c r="H68" s="11">
        <f t="shared" si="42"/>
        <v>20.9359829296774</v>
      </c>
      <c r="I68" s="11">
        <f t="shared" si="43"/>
        <v>294.085982929677</v>
      </c>
      <c r="J68" s="11">
        <f t="shared" si="44"/>
        <v>0.220444455324019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4.50220348229533</v>
      </c>
      <c r="P68" s="11">
        <f t="shared" si="47"/>
        <v>0.992485794412497</v>
      </c>
      <c r="Q68" s="16">
        <f t="shared" si="48"/>
        <v>0.0992485794412497</v>
      </c>
      <c r="R68" s="11">
        <f t="shared" si="49"/>
        <v>0.13797</v>
      </c>
      <c r="S68" s="17">
        <f t="shared" si="50"/>
        <v>0.719348984860837</v>
      </c>
      <c r="T68" s="3">
        <v>0.01</v>
      </c>
      <c r="U68" s="18">
        <f t="shared" si="51"/>
        <v>0.00719348984860837</v>
      </c>
      <c r="V68" s="17"/>
      <c r="W68" s="3"/>
      <c r="X68" s="18"/>
      <c r="Y68" s="19">
        <v>0.02</v>
      </c>
      <c r="Z68" s="3">
        <v>0.06</v>
      </c>
      <c r="AA68" s="20">
        <f t="shared" si="52"/>
        <v>0.0012</v>
      </c>
      <c r="AB68" s="3">
        <v>0.01</v>
      </c>
      <c r="AC68" s="3">
        <v>0.63</v>
      </c>
      <c r="AD68" s="20">
        <f t="shared" si="53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0.0194934898486084</v>
      </c>
      <c r="AR68" s="25">
        <f t="shared" si="57"/>
        <v>137.97</v>
      </c>
      <c r="AS68" s="1">
        <f t="shared" si="58"/>
        <v>0.1</v>
      </c>
      <c r="AT68" s="2">
        <f t="shared" si="62"/>
        <v>1.425</v>
      </c>
      <c r="AU68" s="1">
        <f t="shared" si="59"/>
        <v>2567.81615946533</v>
      </c>
    </row>
    <row r="69" s="1" customFormat="1" spans="1:47">
      <c r="A69" s="6"/>
      <c r="B69" s="6"/>
      <c r="C69" s="9">
        <v>9</v>
      </c>
      <c r="D69" s="12">
        <v>17.0260723803333</v>
      </c>
      <c r="E69" s="13">
        <f t="shared" si="60"/>
        <v>20.9359829296774</v>
      </c>
      <c r="F69" s="9" t="s">
        <v>109</v>
      </c>
      <c r="G69" s="6">
        <v>10</v>
      </c>
      <c r="H69" s="11">
        <f t="shared" si="42"/>
        <v>17.0260723803333</v>
      </c>
      <c r="I69" s="11">
        <f t="shared" si="43"/>
        <v>290.176072380333</v>
      </c>
      <c r="J69" s="11">
        <f t="shared" si="44"/>
        <v>0.14110875812736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4.88941768788283</v>
      </c>
      <c r="P69" s="11">
        <f t="shared" si="47"/>
        <v>0.689939657903094</v>
      </c>
      <c r="Q69" s="16">
        <f t="shared" si="48"/>
        <v>0.0689939657903094</v>
      </c>
      <c r="R69" s="11">
        <f t="shared" si="49"/>
        <v>0.13797</v>
      </c>
      <c r="S69" s="17">
        <f t="shared" si="50"/>
        <v>0.50006498362187</v>
      </c>
      <c r="T69" s="3">
        <v>0.01</v>
      </c>
      <c r="U69" s="18">
        <f t="shared" si="51"/>
        <v>0.0050006498362187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0.0173006498362187</v>
      </c>
      <c r="AR69" s="25">
        <f t="shared" si="57"/>
        <v>137.97</v>
      </c>
      <c r="AS69" s="1">
        <f t="shared" si="58"/>
        <v>0.1</v>
      </c>
      <c r="AT69" s="2">
        <f t="shared" si="62"/>
        <v>1.425</v>
      </c>
      <c r="AU69" s="1">
        <f t="shared" si="59"/>
        <v>2278.96023563298</v>
      </c>
    </row>
    <row r="70" s="1" customFormat="1" spans="1:47">
      <c r="A70" s="6"/>
      <c r="B70" s="6"/>
      <c r="C70" s="9">
        <v>10</v>
      </c>
      <c r="D70" s="12">
        <v>9.98522617183871</v>
      </c>
      <c r="E70" s="13">
        <f t="shared" si="60"/>
        <v>17.0260723803333</v>
      </c>
      <c r="F70" s="9" t="s">
        <v>109</v>
      </c>
      <c r="G70" s="6">
        <v>11</v>
      </c>
      <c r="H70" s="11">
        <f t="shared" si="42"/>
        <v>9.98522617183871</v>
      </c>
      <c r="I70" s="11">
        <f t="shared" si="43"/>
        <v>283.135226171839</v>
      </c>
      <c r="J70" s="11">
        <f t="shared" si="44"/>
        <v>0.0612589604176022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3.98950412848075</v>
      </c>
      <c r="O70" s="11">
        <f t="shared" si="61"/>
        <v>1.58967390149899</v>
      </c>
      <c r="P70" s="11">
        <f t="shared" si="47"/>
        <v>0.0973817706088217</v>
      </c>
      <c r="Q70" s="16">
        <f t="shared" si="48"/>
        <v>0.00973817706088217</v>
      </c>
      <c r="R70" s="11">
        <f t="shared" si="49"/>
        <v>0.13797</v>
      </c>
      <c r="S70" s="17">
        <f t="shared" si="50"/>
        <v>0.0705818443203752</v>
      </c>
      <c r="T70" s="3">
        <v>0.01</v>
      </c>
      <c r="U70" s="18">
        <f t="shared" si="51"/>
        <v>0.000705818443203752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0.0130058184432038</v>
      </c>
      <c r="AR70" s="25">
        <f t="shared" si="57"/>
        <v>137.97</v>
      </c>
      <c r="AS70" s="1">
        <f t="shared" si="58"/>
        <v>0.1</v>
      </c>
      <c r="AT70" s="2">
        <f t="shared" si="62"/>
        <v>1.425</v>
      </c>
      <c r="AU70" s="1">
        <f t="shared" si="59"/>
        <v>1713.21559273877</v>
      </c>
    </row>
    <row r="71" s="1" customFormat="1" spans="1:48">
      <c r="A71" s="6"/>
      <c r="B71" s="6"/>
      <c r="C71" s="9">
        <v>11</v>
      </c>
      <c r="D71" s="12">
        <v>2.9626513186</v>
      </c>
      <c r="E71" s="13">
        <f t="shared" si="60"/>
        <v>9.98522617183871</v>
      </c>
      <c r="F71" s="9" t="s">
        <v>111</v>
      </c>
      <c r="G71" s="6">
        <v>12</v>
      </c>
      <c r="H71" s="11">
        <f t="shared" si="42"/>
        <v>2.9626513186</v>
      </c>
      <c r="I71" s="11">
        <f t="shared" si="43"/>
        <v>276.1126513186</v>
      </c>
      <c r="J71" s="11">
        <f t="shared" si="44"/>
        <v>0.025545595267726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2.87199213089016</v>
      </c>
      <c r="P71" s="11">
        <f t="shared" si="47"/>
        <v>0.073366748587814</v>
      </c>
      <c r="Q71" s="16">
        <f t="shared" si="48"/>
        <v>0.0073366748587814</v>
      </c>
      <c r="R71" s="11">
        <f t="shared" si="49"/>
        <v>0.13797</v>
      </c>
      <c r="S71" s="17">
        <f t="shared" si="50"/>
        <v>0.0531758705427368</v>
      </c>
      <c r="T71" s="3">
        <v>0.01</v>
      </c>
      <c r="U71" s="18">
        <f t="shared" si="51"/>
        <v>0.000531758705427368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0.0128317587054274</v>
      </c>
      <c r="AR71" s="25">
        <f t="shared" si="57"/>
        <v>137.97</v>
      </c>
      <c r="AS71" s="1">
        <f t="shared" si="58"/>
        <v>0.1</v>
      </c>
      <c r="AT71" s="2">
        <f t="shared" si="62"/>
        <v>1.425</v>
      </c>
      <c r="AU71" s="1">
        <f t="shared" si="59"/>
        <v>1690.28725046422</v>
      </c>
      <c r="AV71" s="1">
        <f>SUM(AU60:AU71)</f>
        <v>27039.6076855193</v>
      </c>
    </row>
    <row r="72" s="1" customFormat="1" spans="1:46">
      <c r="A72" s="6"/>
      <c r="B72" s="6"/>
      <c r="C72" s="9">
        <v>12</v>
      </c>
      <c r="D72" s="12">
        <v>-3.65549001880645</v>
      </c>
      <c r="E72" s="13">
        <f t="shared" si="60"/>
        <v>2.9626513186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-6.25</v>
      </c>
      <c r="E76" s="9"/>
      <c r="F76" s="9"/>
      <c r="G76" s="6">
        <v>1</v>
      </c>
      <c r="H76" s="11">
        <f t="shared" ref="H76:H87" si="63">E77</f>
        <v>-6.25</v>
      </c>
      <c r="I76" s="11">
        <f t="shared" ref="I76:I87" si="64">H76+273.15</f>
        <v>266.9</v>
      </c>
      <c r="J76" s="11">
        <f t="shared" ref="J76:J87" si="65">EXP(($C$18*(I76-$C$16))/($C$19*I76*$C$16))</f>
        <v>0.007562901290757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0.000591888411058998</v>
      </c>
      <c r="Q76" s="16">
        <f t="shared" ref="Q76:Q87" si="69">P76*$B$78</f>
        <v>0.00011245879810121</v>
      </c>
      <c r="R76" s="11">
        <f t="shared" ref="R76:R87" si="70">L76*$B$78</f>
        <v>0.0148697958333333</v>
      </c>
      <c r="S76" s="17">
        <f t="shared" ref="S76:S87" si="71">Q76/R76</f>
        <v>0.00756290129075701</v>
      </c>
      <c r="T76" s="3">
        <v>0.01</v>
      </c>
      <c r="U76" s="18">
        <f t="shared" ref="U76:U87" si="72">S76*T76</f>
        <v>7.56290129075701e-5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0.0116756290129076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59.6325</v>
      </c>
      <c r="AU76" s="1">
        <f t="shared" ref="AU76:AU87" si="79">AT76*10000*AS76*0.67*AR76*AQ76</f>
        <v>6936.54346860393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-5.43255795496774</v>
      </c>
      <c r="E77" s="13">
        <f t="shared" ref="E77:E88" si="80">D76</f>
        <v>-6.25</v>
      </c>
      <c r="F77" s="9" t="s">
        <v>109</v>
      </c>
      <c r="G77" s="6">
        <v>2</v>
      </c>
      <c r="H77" s="11">
        <f t="shared" si="63"/>
        <v>-5.43255795496774</v>
      </c>
      <c r="I77" s="11">
        <f t="shared" si="64"/>
        <v>267.717442045032</v>
      </c>
      <c r="J77" s="11">
        <f t="shared" si="65"/>
        <v>0.00845404661872842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0.155932278255608</v>
      </c>
      <c r="P77" s="11">
        <f t="shared" si="68"/>
        <v>0.00131825874973744</v>
      </c>
      <c r="Q77" s="16">
        <f t="shared" si="69"/>
        <v>0.000250469162450113</v>
      </c>
      <c r="R77" s="11">
        <f t="shared" si="70"/>
        <v>0.0148697958333333</v>
      </c>
      <c r="S77" s="17">
        <f t="shared" si="71"/>
        <v>0.016844156117372</v>
      </c>
      <c r="T77" s="3">
        <v>0.01</v>
      </c>
      <c r="U77" s="18">
        <f t="shared" si="72"/>
        <v>0.00016844156117372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0.0117684415611737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59.6325</v>
      </c>
      <c r="AU77" s="1">
        <f t="shared" si="79"/>
        <v>6991.68381905258</v>
      </c>
    </row>
    <row r="78" s="1" customFormat="1" spans="1:47">
      <c r="A78" s="6" t="s">
        <v>72</v>
      </c>
      <c r="B78" s="6">
        <v>0.19</v>
      </c>
      <c r="C78" s="9">
        <v>2</v>
      </c>
      <c r="D78" s="12">
        <v>-2.74660172864286</v>
      </c>
      <c r="E78" s="13">
        <f t="shared" si="80"/>
        <v>-5.43255795496774</v>
      </c>
      <c r="F78" s="9" t="s">
        <v>109</v>
      </c>
      <c r="G78" s="6">
        <v>3</v>
      </c>
      <c r="H78" s="11">
        <f t="shared" si="63"/>
        <v>-2.74660172864286</v>
      </c>
      <c r="I78" s="11">
        <f t="shared" si="64"/>
        <v>270.403398271357</v>
      </c>
      <c r="J78" s="11">
        <f t="shared" si="65"/>
        <v>0.0121327718901021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0.232876102839203</v>
      </c>
      <c r="P78" s="11">
        <f t="shared" si="68"/>
        <v>0.00282543263440402</v>
      </c>
      <c r="Q78" s="16">
        <f t="shared" si="69"/>
        <v>0.000536832200536764</v>
      </c>
      <c r="R78" s="11">
        <f t="shared" si="70"/>
        <v>0.0148697958333333</v>
      </c>
      <c r="S78" s="17">
        <f t="shared" si="71"/>
        <v>0.036102190410265</v>
      </c>
      <c r="T78" s="3">
        <v>0.01</v>
      </c>
      <c r="U78" s="18">
        <f t="shared" si="72"/>
        <v>0.00036102190410265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0.0119610219041027</v>
      </c>
      <c r="AR78" s="25">
        <f t="shared" si="77"/>
        <v>7.82620833333333</v>
      </c>
      <c r="AS78" s="1">
        <f t="shared" si="78"/>
        <v>0.19</v>
      </c>
      <c r="AT78" s="2">
        <f t="shared" si="82"/>
        <v>59.6325</v>
      </c>
      <c r="AU78" s="1">
        <f t="shared" si="79"/>
        <v>7106.09666297288</v>
      </c>
    </row>
    <row r="79" s="1" customFormat="1" spans="1:47">
      <c r="A79" s="6"/>
      <c r="B79" s="6"/>
      <c r="C79" s="9">
        <v>3</v>
      </c>
      <c r="D79" s="12">
        <v>5.36223065067742</v>
      </c>
      <c r="E79" s="13">
        <f t="shared" si="80"/>
        <v>-2.74660172864286</v>
      </c>
      <c r="F79" s="9" t="s">
        <v>109</v>
      </c>
      <c r="G79" s="6">
        <v>4</v>
      </c>
      <c r="H79" s="11">
        <f t="shared" si="63"/>
        <v>5.36223065067742</v>
      </c>
      <c r="I79" s="11">
        <f t="shared" si="64"/>
        <v>278.512230650677</v>
      </c>
      <c r="J79" s="11">
        <f t="shared" si="65"/>
        <v>0.0346150189472763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0.308312753538133</v>
      </c>
      <c r="P79" s="11">
        <f t="shared" si="68"/>
        <v>0.0106722518054094</v>
      </c>
      <c r="Q79" s="16">
        <f t="shared" si="69"/>
        <v>0.00202772784302778</v>
      </c>
      <c r="R79" s="11">
        <f t="shared" si="70"/>
        <v>0.0148697958333333</v>
      </c>
      <c r="S79" s="17">
        <f t="shared" si="71"/>
        <v>0.136365547029386</v>
      </c>
      <c r="T79" s="3">
        <v>0.01</v>
      </c>
      <c r="U79" s="18">
        <f t="shared" si="72"/>
        <v>0.00136365547029386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0.0129636554702939</v>
      </c>
      <c r="AR79" s="25">
        <f t="shared" si="77"/>
        <v>7.82620833333333</v>
      </c>
      <c r="AS79" s="1">
        <f t="shared" si="78"/>
        <v>0.19</v>
      </c>
      <c r="AT79" s="2">
        <f t="shared" si="82"/>
        <v>59.6325</v>
      </c>
      <c r="AU79" s="1">
        <f t="shared" si="79"/>
        <v>7701.76575345855</v>
      </c>
    </row>
    <row r="80" s="1" customFormat="1" spans="1:47">
      <c r="A80" s="6"/>
      <c r="B80" s="6"/>
      <c r="C80" s="9">
        <v>4</v>
      </c>
      <c r="D80" s="12">
        <v>11.6824002386</v>
      </c>
      <c r="E80" s="13">
        <f t="shared" si="80"/>
        <v>5.36223065067742</v>
      </c>
      <c r="F80" s="9" t="s">
        <v>109</v>
      </c>
      <c r="G80" s="6">
        <v>5</v>
      </c>
      <c r="H80" s="11">
        <f t="shared" si="63"/>
        <v>11.6824002386</v>
      </c>
      <c r="I80" s="11">
        <f t="shared" si="64"/>
        <v>284.8324002386</v>
      </c>
      <c r="J80" s="11">
        <f t="shared" si="65"/>
        <v>0.0751899895184544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0.282758476646087</v>
      </c>
      <c r="O80" s="11">
        <f t="shared" si="81"/>
        <v>0.0931441084199695</v>
      </c>
      <c r="P80" s="11">
        <f t="shared" si="68"/>
        <v>0.00700350453580329</v>
      </c>
      <c r="Q80" s="16">
        <f t="shared" si="69"/>
        <v>0.00133066586180262</v>
      </c>
      <c r="R80" s="11">
        <f t="shared" si="70"/>
        <v>0.0148697958333333</v>
      </c>
      <c r="S80" s="17">
        <f t="shared" si="71"/>
        <v>0.0894878367340929</v>
      </c>
      <c r="T80" s="3">
        <v>0.01</v>
      </c>
      <c r="U80" s="18">
        <f t="shared" si="72"/>
        <v>0.000894878367340929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0.0199948783673409</v>
      </c>
      <c r="AR80" s="25">
        <f t="shared" si="77"/>
        <v>7.82620833333333</v>
      </c>
      <c r="AS80" s="1">
        <f t="shared" si="78"/>
        <v>0.19</v>
      </c>
      <c r="AT80" s="2">
        <f t="shared" si="82"/>
        <v>59.6325</v>
      </c>
      <c r="AU80" s="1">
        <f t="shared" si="79"/>
        <v>11879.0467555263</v>
      </c>
    </row>
    <row r="81" s="1" customFormat="1" spans="1:47">
      <c r="A81" s="6"/>
      <c r="B81" s="6"/>
      <c r="C81" s="9">
        <v>5</v>
      </c>
      <c r="D81" s="12">
        <v>16.7988450117419</v>
      </c>
      <c r="E81" s="13">
        <f t="shared" si="80"/>
        <v>11.6824002386</v>
      </c>
      <c r="F81" s="9" t="s">
        <v>111</v>
      </c>
      <c r="G81" s="6">
        <v>6</v>
      </c>
      <c r="H81" s="11">
        <f t="shared" si="63"/>
        <v>16.7988450117419</v>
      </c>
      <c r="I81" s="11">
        <f t="shared" si="64"/>
        <v>289.948845011742</v>
      </c>
      <c r="J81" s="11">
        <f t="shared" si="65"/>
        <v>0.137446493247782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0.164402687217499</v>
      </c>
      <c r="P81" s="11">
        <f t="shared" si="68"/>
        <v>0.0225965728385573</v>
      </c>
      <c r="Q81" s="16">
        <f t="shared" si="69"/>
        <v>0.00429334883932588</v>
      </c>
      <c r="R81" s="11">
        <f t="shared" si="70"/>
        <v>0.0148697958333333</v>
      </c>
      <c r="S81" s="17">
        <f t="shared" si="71"/>
        <v>0.288729508289655</v>
      </c>
      <c r="T81" s="3">
        <v>0.01</v>
      </c>
      <c r="U81" s="18">
        <f t="shared" si="72"/>
        <v>0.00288729508289655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0.0219872950828965</v>
      </c>
      <c r="AR81" s="25">
        <f t="shared" si="77"/>
        <v>7.82620833333333</v>
      </c>
      <c r="AS81" s="1">
        <f t="shared" si="78"/>
        <v>0.19</v>
      </c>
      <c r="AT81" s="2">
        <f t="shared" si="82"/>
        <v>59.6325</v>
      </c>
      <c r="AU81" s="1">
        <f t="shared" si="79"/>
        <v>13062.7504463293</v>
      </c>
    </row>
    <row r="82" s="1" customFormat="1" spans="1:47">
      <c r="A82" s="6"/>
      <c r="B82" s="6"/>
      <c r="C82" s="9">
        <v>6</v>
      </c>
      <c r="D82" s="12">
        <v>21.9945231136667</v>
      </c>
      <c r="E82" s="13">
        <f t="shared" si="80"/>
        <v>16.7988450117419</v>
      </c>
      <c r="F82" s="9" t="s">
        <v>109</v>
      </c>
      <c r="G82" s="6">
        <v>7</v>
      </c>
      <c r="H82" s="11">
        <f t="shared" si="63"/>
        <v>21.9945231136667</v>
      </c>
      <c r="I82" s="11">
        <f t="shared" si="64"/>
        <v>295.144523113667</v>
      </c>
      <c r="J82" s="11">
        <f t="shared" si="65"/>
        <v>0.248238607870801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0.220068197712275</v>
      </c>
      <c r="P82" s="11">
        <f t="shared" si="68"/>
        <v>0.0546294230367314</v>
      </c>
      <c r="Q82" s="16">
        <f t="shared" si="69"/>
        <v>0.010379590376979</v>
      </c>
      <c r="R82" s="11">
        <f t="shared" si="70"/>
        <v>0.0148697958333333</v>
      </c>
      <c r="S82" s="17">
        <f t="shared" si="71"/>
        <v>0.698031801735385</v>
      </c>
      <c r="T82" s="3">
        <v>0.01</v>
      </c>
      <c r="U82" s="18">
        <f t="shared" si="72"/>
        <v>0.00698031801735385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0.0260803180173539</v>
      </c>
      <c r="AR82" s="25">
        <f t="shared" si="77"/>
        <v>7.82620833333333</v>
      </c>
      <c r="AS82" s="1">
        <f t="shared" si="78"/>
        <v>0.19</v>
      </c>
      <c r="AT82" s="2">
        <f t="shared" si="82"/>
        <v>59.6325</v>
      </c>
      <c r="AU82" s="1">
        <f t="shared" si="79"/>
        <v>15494.4336962397</v>
      </c>
    </row>
    <row r="83" s="1" customFormat="1" spans="1:47">
      <c r="A83" s="6"/>
      <c r="B83" s="6"/>
      <c r="C83" s="9">
        <v>7</v>
      </c>
      <c r="D83" s="12">
        <v>22.8543454667742</v>
      </c>
      <c r="E83" s="13">
        <f t="shared" si="80"/>
        <v>21.9945231136667</v>
      </c>
      <c r="F83" s="9" t="s">
        <v>109</v>
      </c>
      <c r="G83" s="6">
        <v>8</v>
      </c>
      <c r="H83" s="11">
        <f t="shared" si="63"/>
        <v>22.8543454667742</v>
      </c>
      <c r="I83" s="11">
        <f t="shared" si="64"/>
        <v>296.004345466774</v>
      </c>
      <c r="J83" s="11">
        <f t="shared" si="65"/>
        <v>0.273203857711565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0.243700858008877</v>
      </c>
      <c r="P83" s="11">
        <f t="shared" si="68"/>
        <v>0.0665800145356436</v>
      </c>
      <c r="Q83" s="16">
        <f t="shared" si="69"/>
        <v>0.0126502027617723</v>
      </c>
      <c r="R83" s="11">
        <f t="shared" si="70"/>
        <v>0.0148697958333333</v>
      </c>
      <c r="S83" s="17">
        <f t="shared" si="71"/>
        <v>0.85073143596327</v>
      </c>
      <c r="T83" s="3">
        <v>0.01</v>
      </c>
      <c r="U83" s="18">
        <f t="shared" si="72"/>
        <v>0.0085073143596327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0.0276073143596327</v>
      </c>
      <c r="AR83" s="25">
        <f t="shared" si="77"/>
        <v>7.82620833333333</v>
      </c>
      <c r="AS83" s="1">
        <f t="shared" si="78"/>
        <v>0.19</v>
      </c>
      <c r="AT83" s="2">
        <f t="shared" si="82"/>
        <v>59.6325</v>
      </c>
      <c r="AU83" s="1">
        <f t="shared" si="79"/>
        <v>16401.6290595822</v>
      </c>
    </row>
    <row r="84" s="1" customFormat="1" spans="1:47">
      <c r="A84" s="6"/>
      <c r="B84" s="6"/>
      <c r="C84" s="9">
        <v>8</v>
      </c>
      <c r="D84" s="12">
        <v>20.9359829296774</v>
      </c>
      <c r="E84" s="13">
        <f t="shared" si="80"/>
        <v>22.8543454667742</v>
      </c>
      <c r="F84" s="9" t="s">
        <v>109</v>
      </c>
      <c r="G84" s="6">
        <v>9</v>
      </c>
      <c r="H84" s="11">
        <f t="shared" si="63"/>
        <v>20.9359829296774</v>
      </c>
      <c r="I84" s="11">
        <f t="shared" si="64"/>
        <v>294.085982929677</v>
      </c>
      <c r="J84" s="11">
        <f t="shared" si="65"/>
        <v>0.220444455324019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0.255382926806567</v>
      </c>
      <c r="P84" s="11">
        <f t="shared" si="68"/>
        <v>0.0562977501989275</v>
      </c>
      <c r="Q84" s="16">
        <f t="shared" si="69"/>
        <v>0.0106965725377962</v>
      </c>
      <c r="R84" s="11">
        <f t="shared" si="70"/>
        <v>0.0148697958333333</v>
      </c>
      <c r="S84" s="17">
        <f t="shared" si="71"/>
        <v>0.719348984860838</v>
      </c>
      <c r="T84" s="3">
        <v>0.01</v>
      </c>
      <c r="U84" s="18">
        <f t="shared" si="72"/>
        <v>0.00719348984860838</v>
      </c>
      <c r="V84" s="17"/>
      <c r="W84" s="3"/>
      <c r="X84" s="18"/>
      <c r="Y84" s="19">
        <v>0.02</v>
      </c>
      <c r="Z84" s="3">
        <v>0.17</v>
      </c>
      <c r="AA84" s="20">
        <f t="shared" si="73"/>
        <v>0.0034</v>
      </c>
      <c r="AB84" s="3">
        <v>0.01</v>
      </c>
      <c r="AC84" s="3">
        <v>0.03</v>
      </c>
      <c r="AD84" s="20">
        <f t="shared" si="74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5"/>
        <v>0.0079</v>
      </c>
      <c r="AQ84" s="1">
        <f t="shared" si="76"/>
        <v>0.0187934898486084</v>
      </c>
      <c r="AR84" s="25">
        <f t="shared" si="77"/>
        <v>7.82620833333333</v>
      </c>
      <c r="AS84" s="1">
        <f t="shared" si="78"/>
        <v>0.19</v>
      </c>
      <c r="AT84" s="2">
        <f t="shared" si="82"/>
        <v>59.6325</v>
      </c>
      <c r="AU84" s="1">
        <f t="shared" si="79"/>
        <v>11165.2964579058</v>
      </c>
    </row>
    <row r="85" s="1" customFormat="1" spans="1:47">
      <c r="A85" s="6"/>
      <c r="B85" s="6"/>
      <c r="C85" s="9">
        <v>9</v>
      </c>
      <c r="D85" s="12">
        <v>17.0260723803333</v>
      </c>
      <c r="E85" s="13">
        <f t="shared" si="80"/>
        <v>20.9359829296774</v>
      </c>
      <c r="F85" s="9" t="s">
        <v>109</v>
      </c>
      <c r="G85" s="6">
        <v>10</v>
      </c>
      <c r="H85" s="11">
        <f t="shared" si="63"/>
        <v>17.0260723803333</v>
      </c>
      <c r="I85" s="11">
        <f t="shared" si="64"/>
        <v>290.176072380333</v>
      </c>
      <c r="J85" s="11">
        <f t="shared" si="65"/>
        <v>0.14110875812736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0.277347259940973</v>
      </c>
      <c r="P85" s="11">
        <f t="shared" si="68"/>
        <v>0.0391361274202967</v>
      </c>
      <c r="Q85" s="16">
        <f t="shared" si="69"/>
        <v>0.00743586420985638</v>
      </c>
      <c r="R85" s="11">
        <f t="shared" si="70"/>
        <v>0.0148697958333333</v>
      </c>
      <c r="S85" s="17">
        <f t="shared" si="71"/>
        <v>0.500064983621871</v>
      </c>
      <c r="T85" s="3">
        <v>0.01</v>
      </c>
      <c r="U85" s="18">
        <f t="shared" si="72"/>
        <v>0.00500064983621871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0.0166006498362187</v>
      </c>
      <c r="AR85" s="25">
        <f t="shared" si="77"/>
        <v>7.82620833333333</v>
      </c>
      <c r="AS85" s="1">
        <f t="shared" si="78"/>
        <v>0.19</v>
      </c>
      <c r="AT85" s="2">
        <f t="shared" si="82"/>
        <v>59.6325</v>
      </c>
      <c r="AU85" s="1">
        <f t="shared" si="79"/>
        <v>9862.52038915442</v>
      </c>
    </row>
    <row r="86" s="1" customFormat="1" spans="1:47">
      <c r="A86" s="6"/>
      <c r="B86" s="6"/>
      <c r="C86" s="9">
        <v>10</v>
      </c>
      <c r="D86" s="12">
        <v>9.98522617183871</v>
      </c>
      <c r="E86" s="13">
        <f t="shared" si="80"/>
        <v>17.0260723803333</v>
      </c>
      <c r="F86" s="9" t="s">
        <v>109</v>
      </c>
      <c r="G86" s="6">
        <v>11</v>
      </c>
      <c r="H86" s="11">
        <f t="shared" si="63"/>
        <v>9.98522617183871</v>
      </c>
      <c r="I86" s="11">
        <f t="shared" si="64"/>
        <v>283.135226171839</v>
      </c>
      <c r="J86" s="11">
        <f t="shared" si="65"/>
        <v>0.0612589604176022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0.226300575894642</v>
      </c>
      <c r="O86" s="11">
        <f t="shared" si="81"/>
        <v>0.0901726399593671</v>
      </c>
      <c r="P86" s="11">
        <f t="shared" si="68"/>
        <v>0.00552388218202156</v>
      </c>
      <c r="Q86" s="16">
        <f t="shared" si="69"/>
        <v>0.0010495376145841</v>
      </c>
      <c r="R86" s="11">
        <f t="shared" si="70"/>
        <v>0.0148697958333333</v>
      </c>
      <c r="S86" s="17">
        <f t="shared" si="71"/>
        <v>0.0705818443203753</v>
      </c>
      <c r="T86" s="3">
        <v>0.01</v>
      </c>
      <c r="U86" s="18">
        <f t="shared" si="72"/>
        <v>0.000705818443203753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0.0123058184432038</v>
      </c>
      <c r="AR86" s="25">
        <f t="shared" si="77"/>
        <v>7.82620833333333</v>
      </c>
      <c r="AS86" s="1">
        <f t="shared" si="78"/>
        <v>0.19</v>
      </c>
      <c r="AT86" s="2">
        <f t="shared" si="82"/>
        <v>59.6325</v>
      </c>
      <c r="AU86" s="1">
        <f t="shared" si="79"/>
        <v>7310.94183051417</v>
      </c>
    </row>
    <row r="87" s="1" customFormat="1" spans="1:48">
      <c r="A87" s="6"/>
      <c r="B87" s="6"/>
      <c r="C87" s="9">
        <v>11</v>
      </c>
      <c r="D87" s="12">
        <v>2.9626513186</v>
      </c>
      <c r="E87" s="13">
        <f t="shared" si="80"/>
        <v>9.98522617183871</v>
      </c>
      <c r="F87" s="9" t="s">
        <v>111</v>
      </c>
      <c r="G87" s="6">
        <v>12</v>
      </c>
      <c r="H87" s="11">
        <f t="shared" si="63"/>
        <v>2.9626513186</v>
      </c>
      <c r="I87" s="11">
        <f t="shared" si="64"/>
        <v>276.1126513186</v>
      </c>
      <c r="J87" s="11">
        <f t="shared" si="65"/>
        <v>0.025545595267726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0.162910841110679</v>
      </c>
      <c r="P87" s="11">
        <f t="shared" si="68"/>
        <v>0.00416165441173821</v>
      </c>
      <c r="Q87" s="16">
        <f t="shared" si="69"/>
        <v>0.00079071433823026</v>
      </c>
      <c r="R87" s="11">
        <f t="shared" si="70"/>
        <v>0.0148697958333333</v>
      </c>
      <c r="S87" s="17">
        <f t="shared" si="71"/>
        <v>0.0531758705427369</v>
      </c>
      <c r="T87" s="3">
        <v>0.01</v>
      </c>
      <c r="U87" s="18">
        <f t="shared" si="72"/>
        <v>0.000531758705427369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0.0121317587054274</v>
      </c>
      <c r="AR87" s="25">
        <f t="shared" si="77"/>
        <v>7.82620833333333</v>
      </c>
      <c r="AS87" s="1">
        <f t="shared" si="78"/>
        <v>0.19</v>
      </c>
      <c r="AT87" s="2">
        <f t="shared" si="82"/>
        <v>59.6325</v>
      </c>
      <c r="AU87" s="1">
        <f t="shared" si="79"/>
        <v>7207.53216103213</v>
      </c>
      <c r="AV87" s="1">
        <f>SUM(AU76:AU87)</f>
        <v>121120.240500372</v>
      </c>
    </row>
    <row r="88" s="1" customFormat="1" spans="1:46">
      <c r="A88" s="6"/>
      <c r="B88" s="6"/>
      <c r="C88" s="9">
        <v>12</v>
      </c>
      <c r="D88" s="12">
        <v>-3.65549001880645</v>
      </c>
      <c r="E88" s="13">
        <f t="shared" si="80"/>
        <v>2.9626513186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-6.25</v>
      </c>
      <c r="E91" s="9"/>
      <c r="F91" s="9"/>
      <c r="G91" s="6">
        <v>1</v>
      </c>
      <c r="H91" s="11">
        <f t="shared" ref="H91:H102" si="83">E92</f>
        <v>-6.25</v>
      </c>
      <c r="I91" s="11">
        <f t="shared" ref="I91:I102" si="84">H91+273.15</f>
        <v>266.9</v>
      </c>
      <c r="J91" s="11">
        <f t="shared" ref="J91:J102" si="85">EXP(($C$18*(I91-$C$16))/($C$19*I91*$C$16))</f>
        <v>0.007562901290757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0.000574175465994271</v>
      </c>
      <c r="Q91" s="16">
        <f t="shared" ref="Q91:Q102" si="89">P91*$B$93</f>
        <v>7.46428105792553e-5</v>
      </c>
      <c r="R91" s="11">
        <f t="shared" ref="R91:R102" si="90">L91*$B$93</f>
        <v>0.0098696</v>
      </c>
      <c r="S91" s="17">
        <f t="shared" ref="S91:S102" si="91">Q91/R91</f>
        <v>0.007562901290757</v>
      </c>
      <c r="T91" s="3">
        <v>0.01</v>
      </c>
      <c r="U91" s="18">
        <f t="shared" ref="U91:U102" si="92">S91*T91</f>
        <v>7.562901290757e-5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0.0148756290129076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38.6066666666667</v>
      </c>
      <c r="AU91" s="1">
        <f t="shared" ref="AU91:AU102" si="98">AT91*10000*AS91*0.67*AR91*AQ91</f>
        <v>3797.62431303488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-5.43255795496774</v>
      </c>
      <c r="E92" s="13">
        <f t="shared" ref="E92:E103" si="99">D91</f>
        <v>-6.25</v>
      </c>
      <c r="F92" s="9" t="s">
        <v>109</v>
      </c>
      <c r="G92" s="6">
        <v>2</v>
      </c>
      <c r="H92" s="11">
        <f t="shared" si="83"/>
        <v>-5.43255795496774</v>
      </c>
      <c r="I92" s="11">
        <f t="shared" si="84"/>
        <v>267.717442045032</v>
      </c>
      <c r="J92" s="11">
        <f t="shared" si="85"/>
        <v>0.00845404661872842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0.151265824534006</v>
      </c>
      <c r="P92" s="11">
        <f t="shared" si="88"/>
        <v>0.00127880833243088</v>
      </c>
      <c r="Q92" s="16">
        <f t="shared" si="89"/>
        <v>0.000166245083216014</v>
      </c>
      <c r="R92" s="11">
        <f t="shared" si="90"/>
        <v>0.0098696</v>
      </c>
      <c r="S92" s="17">
        <f t="shared" si="91"/>
        <v>0.0168441561173719</v>
      </c>
      <c r="T92" s="3">
        <v>0.01</v>
      </c>
      <c r="U92" s="18">
        <f t="shared" si="92"/>
        <v>0.000168441561173719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0.0149684415611737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38.6066666666667</v>
      </c>
      <c r="AU92" s="1">
        <f t="shared" si="98"/>
        <v>3821.31858435238</v>
      </c>
    </row>
    <row r="93" s="1" customFormat="1" spans="1:47">
      <c r="A93" s="6" t="s">
        <v>72</v>
      </c>
      <c r="B93" s="6">
        <v>0.13</v>
      </c>
      <c r="C93" s="9">
        <v>2</v>
      </c>
      <c r="D93" s="12">
        <v>-2.74660172864286</v>
      </c>
      <c r="E93" s="13">
        <f t="shared" si="99"/>
        <v>-5.43255795496774</v>
      </c>
      <c r="F93" s="9" t="s">
        <v>109</v>
      </c>
      <c r="G93" s="6">
        <v>3</v>
      </c>
      <c r="H93" s="11">
        <f t="shared" si="83"/>
        <v>-2.74660172864286</v>
      </c>
      <c r="I93" s="11">
        <f t="shared" si="84"/>
        <v>270.403398271357</v>
      </c>
      <c r="J93" s="11">
        <f t="shared" si="85"/>
        <v>0.0121327718901021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0.225907016201575</v>
      </c>
      <c r="P93" s="11">
        <f t="shared" si="88"/>
        <v>0.00274087829594732</v>
      </c>
      <c r="Q93" s="16">
        <f t="shared" si="89"/>
        <v>0.000356314178473151</v>
      </c>
      <c r="R93" s="11">
        <f t="shared" si="90"/>
        <v>0.0098696</v>
      </c>
      <c r="S93" s="17">
        <f t="shared" si="91"/>
        <v>0.036102190410265</v>
      </c>
      <c r="T93" s="3">
        <v>0.01</v>
      </c>
      <c r="U93" s="18">
        <f t="shared" si="92"/>
        <v>0.00036102190410265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0.0151610219041027</v>
      </c>
      <c r="AR93" s="25">
        <f t="shared" si="96"/>
        <v>7.592</v>
      </c>
      <c r="AS93" s="1">
        <f t="shared" si="97"/>
        <v>0.13</v>
      </c>
      <c r="AT93" s="2">
        <f t="shared" si="101"/>
        <v>38.6066666666667</v>
      </c>
      <c r="AU93" s="1">
        <f t="shared" si="98"/>
        <v>3870.4827435207</v>
      </c>
    </row>
    <row r="94" s="1" customFormat="1" spans="1:47">
      <c r="A94" s="6"/>
      <c r="B94" s="6"/>
      <c r="C94" s="9">
        <v>3</v>
      </c>
      <c r="D94" s="12">
        <v>5.36223065067742</v>
      </c>
      <c r="E94" s="13">
        <f t="shared" si="99"/>
        <v>-2.74660172864286</v>
      </c>
      <c r="F94" s="9" t="s">
        <v>109</v>
      </c>
      <c r="G94" s="6">
        <v>4</v>
      </c>
      <c r="H94" s="11">
        <f t="shared" si="83"/>
        <v>5.36223065067742</v>
      </c>
      <c r="I94" s="11">
        <f t="shared" si="84"/>
        <v>278.512230650677</v>
      </c>
      <c r="J94" s="11">
        <f t="shared" si="85"/>
        <v>0.0346150189472763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0.299086137905627</v>
      </c>
      <c r="P94" s="11">
        <f t="shared" si="88"/>
        <v>0.010352872330471</v>
      </c>
      <c r="Q94" s="16">
        <f t="shared" si="89"/>
        <v>0.00134587340296123</v>
      </c>
      <c r="R94" s="11">
        <f t="shared" si="90"/>
        <v>0.0098696</v>
      </c>
      <c r="S94" s="17">
        <f t="shared" si="91"/>
        <v>0.136365547029386</v>
      </c>
      <c r="T94" s="3">
        <v>0.01</v>
      </c>
      <c r="U94" s="18">
        <f t="shared" si="92"/>
        <v>0.00136365547029386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0.0161636554702939</v>
      </c>
      <c r="AR94" s="25">
        <f t="shared" si="96"/>
        <v>7.592</v>
      </c>
      <c r="AS94" s="1">
        <f t="shared" si="97"/>
        <v>0.13</v>
      </c>
      <c r="AT94" s="2">
        <f t="shared" si="101"/>
        <v>38.6066666666667</v>
      </c>
      <c r="AU94" s="1">
        <f t="shared" si="98"/>
        <v>4126.44675046983</v>
      </c>
    </row>
    <row r="95" s="1" customFormat="1" spans="1:47">
      <c r="A95" s="6"/>
      <c r="B95" s="6"/>
      <c r="C95" s="9">
        <v>4</v>
      </c>
      <c r="D95" s="12">
        <v>11.6824002386</v>
      </c>
      <c r="E95" s="13">
        <f t="shared" si="99"/>
        <v>5.36223065067742</v>
      </c>
      <c r="F95" s="9" t="s">
        <v>109</v>
      </c>
      <c r="G95" s="6">
        <v>5</v>
      </c>
      <c r="H95" s="11">
        <f t="shared" si="83"/>
        <v>11.6824002386</v>
      </c>
      <c r="I95" s="11">
        <f t="shared" si="84"/>
        <v>284.8324002386</v>
      </c>
      <c r="J95" s="11">
        <f t="shared" si="85"/>
        <v>0.0751899895184544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0.274296602296399</v>
      </c>
      <c r="O95" s="11">
        <f t="shared" si="100"/>
        <v>0.0903566632787578</v>
      </c>
      <c r="P95" s="11">
        <f t="shared" si="88"/>
        <v>0.00679391656485232</v>
      </c>
      <c r="Q95" s="16">
        <f t="shared" si="89"/>
        <v>0.000883209153430801</v>
      </c>
      <c r="R95" s="11">
        <f t="shared" si="90"/>
        <v>0.0098696</v>
      </c>
      <c r="S95" s="17">
        <f t="shared" si="91"/>
        <v>0.0894878367340927</v>
      </c>
      <c r="T95" s="3">
        <v>0.01</v>
      </c>
      <c r="U95" s="18">
        <f t="shared" si="92"/>
        <v>0.000894878367340927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0.0279948783673409</v>
      </c>
      <c r="AR95" s="25">
        <f t="shared" si="96"/>
        <v>7.592</v>
      </c>
      <c r="AS95" s="1">
        <f t="shared" si="97"/>
        <v>0.13</v>
      </c>
      <c r="AT95" s="2">
        <f t="shared" si="101"/>
        <v>38.6066666666667</v>
      </c>
      <c r="AU95" s="1">
        <f t="shared" si="98"/>
        <v>7146.85951337046</v>
      </c>
    </row>
    <row r="96" s="1" customFormat="1" spans="1:47">
      <c r="A96" s="6"/>
      <c r="B96" s="6"/>
      <c r="C96" s="9">
        <v>5</v>
      </c>
      <c r="D96" s="12">
        <v>16.7988450117419</v>
      </c>
      <c r="E96" s="13">
        <f t="shared" si="99"/>
        <v>11.6824002386</v>
      </c>
      <c r="F96" s="9" t="s">
        <v>111</v>
      </c>
      <c r="G96" s="6">
        <v>6</v>
      </c>
      <c r="H96" s="11">
        <f t="shared" si="83"/>
        <v>16.7988450117419</v>
      </c>
      <c r="I96" s="11">
        <f t="shared" si="84"/>
        <v>289.948845011742</v>
      </c>
      <c r="J96" s="11">
        <f t="shared" si="85"/>
        <v>0.137446493247782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0.159482746713905</v>
      </c>
      <c r="P96" s="11">
        <f t="shared" si="88"/>
        <v>0.0219203442693505</v>
      </c>
      <c r="Q96" s="16">
        <f t="shared" si="89"/>
        <v>0.00284964475501557</v>
      </c>
      <c r="R96" s="11">
        <f t="shared" si="90"/>
        <v>0.0098696</v>
      </c>
      <c r="S96" s="17">
        <f t="shared" si="91"/>
        <v>0.288729508289654</v>
      </c>
      <c r="T96" s="3">
        <v>0.01</v>
      </c>
      <c r="U96" s="18">
        <f t="shared" si="92"/>
        <v>0.00288729508289654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0.0299872950828965</v>
      </c>
      <c r="AR96" s="25">
        <f t="shared" si="96"/>
        <v>7.592</v>
      </c>
      <c r="AS96" s="1">
        <f t="shared" si="97"/>
        <v>0.13</v>
      </c>
      <c r="AT96" s="2">
        <f t="shared" si="101"/>
        <v>38.6066666666667</v>
      </c>
      <c r="AU96" s="1">
        <f t="shared" si="98"/>
        <v>7655.50692277585</v>
      </c>
    </row>
    <row r="97" s="1" customFormat="1" spans="1:47">
      <c r="A97" s="6"/>
      <c r="B97" s="6"/>
      <c r="C97" s="9">
        <v>6</v>
      </c>
      <c r="D97" s="12">
        <v>21.9945231136667</v>
      </c>
      <c r="E97" s="13">
        <f t="shared" si="99"/>
        <v>16.7988450117419</v>
      </c>
      <c r="F97" s="9" t="s">
        <v>109</v>
      </c>
      <c r="G97" s="6">
        <v>7</v>
      </c>
      <c r="H97" s="11">
        <f t="shared" si="83"/>
        <v>21.9945231136667</v>
      </c>
      <c r="I97" s="11">
        <f t="shared" si="84"/>
        <v>295.144523113667</v>
      </c>
      <c r="J97" s="11">
        <f t="shared" si="85"/>
        <v>0.248238607870801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0.213482402444555</v>
      </c>
      <c r="P97" s="11">
        <f t="shared" si="88"/>
        <v>0.0529945743877503</v>
      </c>
      <c r="Q97" s="16">
        <f t="shared" si="89"/>
        <v>0.00688929467040755</v>
      </c>
      <c r="R97" s="11">
        <f t="shared" si="90"/>
        <v>0.0098696</v>
      </c>
      <c r="S97" s="17">
        <f t="shared" si="91"/>
        <v>0.698031801735384</v>
      </c>
      <c r="T97" s="3">
        <v>0.01</v>
      </c>
      <c r="U97" s="18">
        <f t="shared" si="92"/>
        <v>0.00698031801735384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0.0340803180173538</v>
      </c>
      <c r="AR97" s="25">
        <f t="shared" si="96"/>
        <v>7.592</v>
      </c>
      <c r="AS97" s="1">
        <f t="shared" si="97"/>
        <v>0.13</v>
      </c>
      <c r="AT97" s="2">
        <f t="shared" si="101"/>
        <v>38.6066666666667</v>
      </c>
      <c r="AU97" s="1">
        <f t="shared" si="98"/>
        <v>8700.42162159074</v>
      </c>
    </row>
    <row r="98" s="1" customFormat="1" spans="1:47">
      <c r="A98" s="6"/>
      <c r="B98" s="6"/>
      <c r="C98" s="9">
        <v>7</v>
      </c>
      <c r="D98" s="12">
        <v>22.8543454667742</v>
      </c>
      <c r="E98" s="13">
        <f t="shared" si="99"/>
        <v>21.9945231136667</v>
      </c>
      <c r="F98" s="9" t="s">
        <v>109</v>
      </c>
      <c r="G98" s="6">
        <v>8</v>
      </c>
      <c r="H98" s="11">
        <f t="shared" si="83"/>
        <v>22.8543454667742</v>
      </c>
      <c r="I98" s="11">
        <f t="shared" si="84"/>
        <v>296.004345466774</v>
      </c>
      <c r="J98" s="11">
        <f t="shared" si="85"/>
        <v>0.273203857711565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0.236407828056805</v>
      </c>
      <c r="P98" s="11">
        <f t="shared" si="88"/>
        <v>0.0645875306183314</v>
      </c>
      <c r="Q98" s="16">
        <f t="shared" si="89"/>
        <v>0.00839637898038308</v>
      </c>
      <c r="R98" s="11">
        <f t="shared" si="90"/>
        <v>0.0098696</v>
      </c>
      <c r="S98" s="17">
        <f t="shared" si="91"/>
        <v>0.850731435963269</v>
      </c>
      <c r="T98" s="3">
        <v>0.01</v>
      </c>
      <c r="U98" s="18">
        <f t="shared" si="92"/>
        <v>0.00850731435963269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0.0356073143596327</v>
      </c>
      <c r="AR98" s="25">
        <f t="shared" si="96"/>
        <v>7.592</v>
      </c>
      <c r="AS98" s="1">
        <f t="shared" si="97"/>
        <v>0.13</v>
      </c>
      <c r="AT98" s="2">
        <f t="shared" si="101"/>
        <v>38.6066666666667</v>
      </c>
      <c r="AU98" s="1">
        <f t="shared" si="98"/>
        <v>9090.25108226913</v>
      </c>
    </row>
    <row r="99" s="1" customFormat="1" spans="1:47">
      <c r="A99" s="6"/>
      <c r="B99" s="6"/>
      <c r="C99" s="9">
        <v>8</v>
      </c>
      <c r="D99" s="12">
        <v>20.9359829296774</v>
      </c>
      <c r="E99" s="13">
        <f t="shared" si="99"/>
        <v>22.8543454667742</v>
      </c>
      <c r="F99" s="9" t="s">
        <v>109</v>
      </c>
      <c r="G99" s="6">
        <v>9</v>
      </c>
      <c r="H99" s="11">
        <f t="shared" si="83"/>
        <v>20.9359829296774</v>
      </c>
      <c r="I99" s="11">
        <f t="shared" si="84"/>
        <v>294.085982929677</v>
      </c>
      <c r="J99" s="11">
        <f t="shared" si="85"/>
        <v>0.220444455324019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0.247740297438473</v>
      </c>
      <c r="P99" s="11">
        <f t="shared" si="88"/>
        <v>0.0546129749306348</v>
      </c>
      <c r="Q99" s="16">
        <f t="shared" si="89"/>
        <v>0.00709968674098252</v>
      </c>
      <c r="R99" s="11">
        <f t="shared" si="90"/>
        <v>0.0098696</v>
      </c>
      <c r="S99" s="17">
        <f t="shared" si="91"/>
        <v>0.719348984860837</v>
      </c>
      <c r="T99" s="3">
        <v>0.01</v>
      </c>
      <c r="U99" s="18">
        <f t="shared" si="92"/>
        <v>0.00719348984860837</v>
      </c>
      <c r="V99" s="17"/>
      <c r="W99" s="3"/>
      <c r="X99" s="18"/>
      <c r="Y99" s="19">
        <v>0.02</v>
      </c>
      <c r="Z99" s="3">
        <v>0.49</v>
      </c>
      <c r="AA99" s="20">
        <f t="shared" si="93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4"/>
        <v>0.005</v>
      </c>
      <c r="AQ99" s="1">
        <f t="shared" si="95"/>
        <v>0.0219934898486084</v>
      </c>
      <c r="AR99" s="25">
        <f t="shared" si="96"/>
        <v>7.592</v>
      </c>
      <c r="AS99" s="1">
        <f t="shared" si="97"/>
        <v>0.13</v>
      </c>
      <c r="AT99" s="2">
        <f t="shared" si="101"/>
        <v>38.6066666666667</v>
      </c>
      <c r="AU99" s="1">
        <f t="shared" si="98"/>
        <v>5614.75495961133</v>
      </c>
    </row>
    <row r="100" s="1" customFormat="1" spans="1:47">
      <c r="A100" s="6"/>
      <c r="B100" s="6"/>
      <c r="C100" s="9">
        <v>9</v>
      </c>
      <c r="D100" s="12">
        <v>17.0260723803333</v>
      </c>
      <c r="E100" s="13">
        <f t="shared" si="99"/>
        <v>20.9359829296774</v>
      </c>
      <c r="F100" s="9" t="s">
        <v>109</v>
      </c>
      <c r="G100" s="6">
        <v>10</v>
      </c>
      <c r="H100" s="11">
        <f t="shared" si="83"/>
        <v>17.0260723803333</v>
      </c>
      <c r="I100" s="11">
        <f t="shared" si="84"/>
        <v>290.176072380333</v>
      </c>
      <c r="J100" s="11">
        <f t="shared" si="85"/>
        <v>0.14110875812736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0.269047322507838</v>
      </c>
      <c r="P100" s="11">
        <f t="shared" si="88"/>
        <v>0.0379649335565724</v>
      </c>
      <c r="Q100" s="16">
        <f t="shared" si="89"/>
        <v>0.00493544136235441</v>
      </c>
      <c r="R100" s="11">
        <f t="shared" si="90"/>
        <v>0.0098696</v>
      </c>
      <c r="S100" s="17">
        <f t="shared" si="91"/>
        <v>0.50006498362187</v>
      </c>
      <c r="T100" s="3">
        <v>0.01</v>
      </c>
      <c r="U100" s="18">
        <f t="shared" si="92"/>
        <v>0.0050006498362187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0.0198006498362187</v>
      </c>
      <c r="AR100" s="25">
        <f t="shared" si="96"/>
        <v>7.592</v>
      </c>
      <c r="AS100" s="1">
        <f t="shared" si="97"/>
        <v>0.13</v>
      </c>
      <c r="AT100" s="2">
        <f t="shared" si="101"/>
        <v>38.6066666666667</v>
      </c>
      <c r="AU100" s="1">
        <f t="shared" si="98"/>
        <v>5054.94115016362</v>
      </c>
    </row>
    <row r="101" s="1" customFormat="1" spans="1:47">
      <c r="A101" s="6"/>
      <c r="B101" s="6"/>
      <c r="C101" s="9">
        <v>10</v>
      </c>
      <c r="D101" s="12">
        <v>9.98522617183871</v>
      </c>
      <c r="E101" s="13">
        <f t="shared" si="99"/>
        <v>17.0260723803333</v>
      </c>
      <c r="F101" s="9" t="s">
        <v>109</v>
      </c>
      <c r="G101" s="6">
        <v>11</v>
      </c>
      <c r="H101" s="11">
        <f t="shared" si="83"/>
        <v>9.98522617183871</v>
      </c>
      <c r="I101" s="11">
        <f t="shared" si="84"/>
        <v>283.135226171839</v>
      </c>
      <c r="J101" s="11">
        <f t="shared" si="85"/>
        <v>0.0612589604176022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0.219528269503703</v>
      </c>
      <c r="O101" s="11">
        <f t="shared" si="100"/>
        <v>0.0874741194475633</v>
      </c>
      <c r="P101" s="11">
        <f t="shared" si="88"/>
        <v>0.00535857362080288</v>
      </c>
      <c r="Q101" s="16">
        <f t="shared" si="89"/>
        <v>0.000696614570704375</v>
      </c>
      <c r="R101" s="11">
        <f t="shared" si="90"/>
        <v>0.0098696</v>
      </c>
      <c r="S101" s="17">
        <f t="shared" si="91"/>
        <v>0.0705818443203752</v>
      </c>
      <c r="T101" s="3">
        <v>0.01</v>
      </c>
      <c r="U101" s="18">
        <f t="shared" si="92"/>
        <v>0.000705818443203752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0.0155058184432038</v>
      </c>
      <c r="AR101" s="25">
        <f t="shared" si="96"/>
        <v>7.592</v>
      </c>
      <c r="AS101" s="1">
        <f t="shared" si="97"/>
        <v>0.13</v>
      </c>
      <c r="AT101" s="2">
        <f t="shared" si="101"/>
        <v>38.6066666666667</v>
      </c>
      <c r="AU101" s="1">
        <f t="shared" si="98"/>
        <v>3958.50643104372</v>
      </c>
    </row>
    <row r="102" s="1" customFormat="1" spans="1:48">
      <c r="A102" s="6"/>
      <c r="B102" s="6"/>
      <c r="C102" s="9">
        <v>11</v>
      </c>
      <c r="D102" s="12">
        <v>2.9626513186</v>
      </c>
      <c r="E102" s="13">
        <f t="shared" si="99"/>
        <v>9.98522617183871</v>
      </c>
      <c r="F102" s="9" t="s">
        <v>111</v>
      </c>
      <c r="G102" s="6">
        <v>12</v>
      </c>
      <c r="H102" s="11">
        <f t="shared" si="83"/>
        <v>2.9626513186</v>
      </c>
      <c r="I102" s="11">
        <f t="shared" si="84"/>
        <v>276.1126513186</v>
      </c>
      <c r="J102" s="11">
        <f t="shared" si="85"/>
        <v>0.025545595267726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0.15803554582676</v>
      </c>
      <c r="P102" s="11">
        <f t="shared" si="88"/>
        <v>0.00403711209160458</v>
      </c>
      <c r="Q102" s="16">
        <f t="shared" si="89"/>
        <v>0.000524824571908595</v>
      </c>
      <c r="R102" s="11">
        <f t="shared" si="90"/>
        <v>0.0098696</v>
      </c>
      <c r="S102" s="17">
        <f t="shared" si="91"/>
        <v>0.0531758705427368</v>
      </c>
      <c r="T102" s="3">
        <v>0.01</v>
      </c>
      <c r="U102" s="18">
        <f t="shared" si="92"/>
        <v>0.000531758705427368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0.0153317587054274</v>
      </c>
      <c r="AR102" s="25">
        <f t="shared" si="96"/>
        <v>7.592</v>
      </c>
      <c r="AS102" s="1">
        <f t="shared" si="97"/>
        <v>0.13</v>
      </c>
      <c r="AT102" s="2">
        <f t="shared" si="101"/>
        <v>38.6066666666667</v>
      </c>
      <c r="AU102" s="1">
        <f t="shared" si="98"/>
        <v>3914.07042826855</v>
      </c>
      <c r="AV102" s="1">
        <f>SUM(AU91:AU102)</f>
        <v>66751.1845004712</v>
      </c>
    </row>
    <row r="103" s="1" customFormat="1" spans="1:46">
      <c r="A103" s="6"/>
      <c r="B103" s="6"/>
      <c r="C103" s="9">
        <v>12</v>
      </c>
      <c r="D103" s="12">
        <v>-3.65549001880645</v>
      </c>
      <c r="E103" s="13">
        <f t="shared" si="99"/>
        <v>2.9626513186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51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</row>
    <row r="106" s="1" customFormat="1" spans="1:5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6"/>
    </row>
    <row r="107" s="1" customFormat="1" spans="1:52">
      <c r="A107" s="6" t="s">
        <v>107</v>
      </c>
      <c r="B107" s="6">
        <f>F9</f>
        <v>122.786</v>
      </c>
      <c r="C107" s="9" t="s">
        <v>108</v>
      </c>
      <c r="D107" s="10">
        <v>-6.25</v>
      </c>
      <c r="E107" s="9"/>
      <c r="F107" s="9"/>
      <c r="G107" s="6">
        <v>1</v>
      </c>
      <c r="H107" s="11">
        <f t="shared" ref="H107:H118" si="102">E108</f>
        <v>-6.25</v>
      </c>
      <c r="I107" s="11">
        <f t="shared" ref="I107:I118" si="103">H107+273.15</f>
        <v>266.9</v>
      </c>
      <c r="J107" s="11">
        <f t="shared" ref="J107:J118" si="104">EXP(($C$18*(I107-$C$16))/($C$19*I107*$C$16))</f>
        <v>0.007562901290757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0.020893913952455</v>
      </c>
      <c r="Q107" s="16">
        <f t="shared" ref="Q107:Q118" si="108">P107*$B$109</f>
        <v>0.00605923504621195</v>
      </c>
      <c r="R107" s="11">
        <f t="shared" ref="R107:R118" si="109">L107*$B$109</f>
        <v>0.80117865</v>
      </c>
      <c r="S107" s="17">
        <f t="shared" ref="S107:S118" si="110">Q107/R107</f>
        <v>0.007562901290757</v>
      </c>
      <c r="T107" s="3">
        <v>0.27</v>
      </c>
      <c r="U107" s="18">
        <f t="shared" ref="U107:U118" si="111">S107*T107</f>
        <v>0.00204198334850439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0.226796757364614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 t="shared" ref="AE107:AE118" si="115">$E$9/12</f>
        <v>93.4316666666667</v>
      </c>
      <c r="AF107" s="1">
        <f t="shared" ref="AF107:AF118" si="116">AE107*10000*AC107*AB107</f>
        <v>2168196.01794382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6"/>
    </row>
    <row r="108" s="1" customFormat="1" spans="1:52">
      <c r="A108" s="6" t="s">
        <v>110</v>
      </c>
      <c r="B108" s="6">
        <v>27</v>
      </c>
      <c r="C108" s="9">
        <v>1</v>
      </c>
      <c r="D108" s="12">
        <v>-5.43255795496774</v>
      </c>
      <c r="E108" s="13">
        <f t="shared" ref="E108:E119" si="117">D107</f>
        <v>-6.25</v>
      </c>
      <c r="F108" s="9" t="s">
        <v>109</v>
      </c>
      <c r="G108" s="6">
        <v>2</v>
      </c>
      <c r="H108" s="11">
        <f t="shared" si="102"/>
        <v>-5.43255795496774</v>
      </c>
      <c r="I108" s="11">
        <f t="shared" si="103"/>
        <v>267.717442045032</v>
      </c>
      <c r="J108" s="11">
        <f t="shared" si="104"/>
        <v>0.00845404661872842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5.50447608604754</v>
      </c>
      <c r="P108" s="11">
        <f t="shared" si="107"/>
        <v>0.0465350974431217</v>
      </c>
      <c r="Q108" s="16">
        <f t="shared" si="108"/>
        <v>0.0134951782585053</v>
      </c>
      <c r="R108" s="11">
        <f t="shared" si="109"/>
        <v>0.80117865</v>
      </c>
      <c r="S108" s="17">
        <f t="shared" si="110"/>
        <v>0.0168441561173719</v>
      </c>
      <c r="T108" s="3">
        <v>0.27</v>
      </c>
      <c r="U108" s="18">
        <f t="shared" si="111"/>
        <v>0.00454792215169042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0.227283661274073</v>
      </c>
      <c r="AC108" s="25">
        <f t="shared" si="113"/>
        <v>10.2321666666667</v>
      </c>
      <c r="AD108" s="1">
        <f t="shared" si="114"/>
        <v>0.29</v>
      </c>
      <c r="AE108" s="26">
        <f t="shared" si="115"/>
        <v>93.4316666666667</v>
      </c>
      <c r="AF108" s="1">
        <f t="shared" si="116"/>
        <v>2172850.86014649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6"/>
    </row>
    <row r="109" s="1" customFormat="1" spans="1:52">
      <c r="A109" s="6" t="s">
        <v>72</v>
      </c>
      <c r="B109" s="6">
        <v>0.29</v>
      </c>
      <c r="C109" s="9">
        <v>2</v>
      </c>
      <c r="D109" s="12">
        <v>-2.74660172864286</v>
      </c>
      <c r="E109" s="13">
        <f t="shared" si="117"/>
        <v>-5.43255795496774</v>
      </c>
      <c r="F109" s="9" t="s">
        <v>109</v>
      </c>
      <c r="G109" s="6">
        <v>3</v>
      </c>
      <c r="H109" s="11">
        <f t="shared" si="102"/>
        <v>-2.74660172864286</v>
      </c>
      <c r="I109" s="11">
        <f t="shared" si="103"/>
        <v>270.403398271357</v>
      </c>
      <c r="J109" s="11">
        <f t="shared" si="104"/>
        <v>0.0121327718901021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8.22062598860442</v>
      </c>
      <c r="P109" s="11">
        <f t="shared" si="107"/>
        <v>0.0997389799135828</v>
      </c>
      <c r="Q109" s="16">
        <f t="shared" si="108"/>
        <v>0.028924304174939</v>
      </c>
      <c r="R109" s="11">
        <f t="shared" si="109"/>
        <v>0.80117865</v>
      </c>
      <c r="S109" s="17">
        <f t="shared" si="110"/>
        <v>0.036102190410265</v>
      </c>
      <c r="T109" s="3">
        <v>0.27</v>
      </c>
      <c r="U109" s="18">
        <f t="shared" si="111"/>
        <v>0.00974759141077154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0.228293957011113</v>
      </c>
      <c r="AC109" s="25">
        <f t="shared" si="113"/>
        <v>10.2321666666667</v>
      </c>
      <c r="AD109" s="1">
        <f t="shared" si="114"/>
        <v>0.29</v>
      </c>
      <c r="AE109" s="26">
        <f t="shared" si="115"/>
        <v>93.4316666666667</v>
      </c>
      <c r="AF109" s="1">
        <f t="shared" si="116"/>
        <v>2182509.37210869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6"/>
    </row>
    <row r="110" s="1" customFormat="1" spans="1:52">
      <c r="A110" s="6"/>
      <c r="B110" s="6"/>
      <c r="C110" s="9">
        <v>3</v>
      </c>
      <c r="D110" s="12">
        <v>5.36223065067742</v>
      </c>
      <c r="E110" s="13">
        <f t="shared" si="117"/>
        <v>-2.74660172864286</v>
      </c>
      <c r="F110" s="9" t="s">
        <v>109</v>
      </c>
      <c r="G110" s="6">
        <v>4</v>
      </c>
      <c r="H110" s="11">
        <f t="shared" si="102"/>
        <v>5.36223065067742</v>
      </c>
      <c r="I110" s="11">
        <f t="shared" si="103"/>
        <v>278.512230650677</v>
      </c>
      <c r="J110" s="11">
        <f t="shared" si="104"/>
        <v>0.0346150189472763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10.8835720086908</v>
      </c>
      <c r="P110" s="11">
        <f t="shared" si="107"/>
        <v>0.376735051294879</v>
      </c>
      <c r="Q110" s="16">
        <f t="shared" si="108"/>
        <v>0.109253164875515</v>
      </c>
      <c r="R110" s="11">
        <f t="shared" si="109"/>
        <v>0.80117865</v>
      </c>
      <c r="S110" s="17">
        <f t="shared" si="110"/>
        <v>0.136365547029386</v>
      </c>
      <c r="T110" s="3">
        <v>0.27</v>
      </c>
      <c r="U110" s="18">
        <f t="shared" si="111"/>
        <v>0.0368186976979342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0.233553872962709</v>
      </c>
      <c r="AC110" s="25">
        <f t="shared" si="113"/>
        <v>10.2321666666667</v>
      </c>
      <c r="AD110" s="1">
        <f t="shared" si="114"/>
        <v>0.29</v>
      </c>
      <c r="AE110" s="26">
        <f t="shared" si="115"/>
        <v>93.4316666666667</v>
      </c>
      <c r="AF110" s="1">
        <f t="shared" si="116"/>
        <v>2232794.60966451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6"/>
    </row>
    <row r="111" s="1" customFormat="1" spans="1:52">
      <c r="A111" s="6"/>
      <c r="B111" s="6"/>
      <c r="C111" s="9">
        <v>4</v>
      </c>
      <c r="D111" s="12">
        <v>11.6824002386</v>
      </c>
      <c r="E111" s="13">
        <f t="shared" si="117"/>
        <v>5.36223065067742</v>
      </c>
      <c r="F111" s="9" t="s">
        <v>109</v>
      </c>
      <c r="G111" s="6">
        <v>5</v>
      </c>
      <c r="H111" s="11">
        <f t="shared" si="102"/>
        <v>11.6824002386</v>
      </c>
      <c r="I111" s="11">
        <f t="shared" si="103"/>
        <v>284.8324002386</v>
      </c>
      <c r="J111" s="11">
        <f t="shared" si="104"/>
        <v>0.0751899895184544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9.98149510952616</v>
      </c>
      <c r="O111" s="11">
        <f t="shared" si="118"/>
        <v>3.2880268478698</v>
      </c>
      <c r="P111" s="11">
        <f t="shared" si="107"/>
        <v>0.247226704227727</v>
      </c>
      <c r="Q111" s="16">
        <f t="shared" si="108"/>
        <v>0.0716957442260408</v>
      </c>
      <c r="R111" s="11">
        <f t="shared" si="109"/>
        <v>0.80117865</v>
      </c>
      <c r="S111" s="17">
        <f t="shared" si="110"/>
        <v>0.0894878367340927</v>
      </c>
      <c r="T111" s="3">
        <v>0.27</v>
      </c>
      <c r="U111" s="18">
        <f t="shared" si="111"/>
        <v>0.024161715918205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0.279894621402907</v>
      </c>
      <c r="AC111" s="25">
        <f t="shared" si="113"/>
        <v>10.2321666666667</v>
      </c>
      <c r="AD111" s="1">
        <f t="shared" si="114"/>
        <v>0.29</v>
      </c>
      <c r="AE111" s="26">
        <f t="shared" si="115"/>
        <v>93.4316666666667</v>
      </c>
      <c r="AF111" s="1">
        <f t="shared" si="116"/>
        <v>2675816.05055329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6"/>
    </row>
    <row r="112" s="1" customFormat="1" spans="1:52">
      <c r="A112" s="6"/>
      <c r="B112" s="6"/>
      <c r="C112" s="9">
        <v>5</v>
      </c>
      <c r="D112" s="12">
        <v>16.7988450117419</v>
      </c>
      <c r="E112" s="13">
        <f t="shared" si="117"/>
        <v>11.6824002386</v>
      </c>
      <c r="F112" s="9" t="s">
        <v>111</v>
      </c>
      <c r="G112" s="6">
        <v>6</v>
      </c>
      <c r="H112" s="11">
        <f t="shared" si="102"/>
        <v>16.7988450117419</v>
      </c>
      <c r="I112" s="11">
        <f t="shared" si="103"/>
        <v>289.948845011742</v>
      </c>
      <c r="J112" s="11">
        <f t="shared" si="104"/>
        <v>0.137446493247782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5.80348514364207</v>
      </c>
      <c r="P112" s="11">
        <f t="shared" si="107"/>
        <v>0.797668681609203</v>
      </c>
      <c r="Q112" s="16">
        <f t="shared" si="108"/>
        <v>0.231323917666669</v>
      </c>
      <c r="R112" s="11">
        <f t="shared" si="109"/>
        <v>0.80117865</v>
      </c>
      <c r="S112" s="17">
        <f t="shared" si="110"/>
        <v>0.288729508289654</v>
      </c>
      <c r="T112" s="3">
        <v>0.27</v>
      </c>
      <c r="U112" s="18">
        <f t="shared" si="111"/>
        <v>0.0779569672382066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0.290347038734384</v>
      </c>
      <c r="AC112" s="25">
        <f t="shared" si="113"/>
        <v>10.2321666666667</v>
      </c>
      <c r="AD112" s="1">
        <f t="shared" si="114"/>
        <v>0.29</v>
      </c>
      <c r="AE112" s="26">
        <f t="shared" si="115"/>
        <v>93.4316666666667</v>
      </c>
      <c r="AF112" s="1">
        <f t="shared" si="116"/>
        <v>2775742.03670643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6"/>
    </row>
    <row r="113" s="1" customFormat="1" spans="1:52">
      <c r="A113" s="6"/>
      <c r="B113" s="6"/>
      <c r="C113" s="9">
        <v>6</v>
      </c>
      <c r="D113" s="12">
        <v>21.9945231136667</v>
      </c>
      <c r="E113" s="13">
        <f t="shared" si="117"/>
        <v>16.7988450117419</v>
      </c>
      <c r="F113" s="9" t="s">
        <v>109</v>
      </c>
      <c r="G113" s="6">
        <v>7</v>
      </c>
      <c r="H113" s="11">
        <f t="shared" si="102"/>
        <v>21.9945231136667</v>
      </c>
      <c r="I113" s="11">
        <f t="shared" si="103"/>
        <v>295.144523113667</v>
      </c>
      <c r="J113" s="11">
        <f t="shared" si="104"/>
        <v>0.248238607870801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7.76850146203287</v>
      </c>
      <c r="P113" s="11">
        <f t="shared" si="107"/>
        <v>1.92844198817732</v>
      </c>
      <c r="Q113" s="16">
        <f t="shared" si="108"/>
        <v>0.559248176571423</v>
      </c>
      <c r="R113" s="11">
        <f t="shared" si="109"/>
        <v>0.80117865</v>
      </c>
      <c r="S113" s="17">
        <f t="shared" si="110"/>
        <v>0.698031801735384</v>
      </c>
      <c r="T113" s="3">
        <v>0.27</v>
      </c>
      <c r="U113" s="18">
        <f t="shared" si="111"/>
        <v>0.188468586468554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0.31181944635084</v>
      </c>
      <c r="AC113" s="25">
        <f t="shared" si="113"/>
        <v>10.2321666666667</v>
      </c>
      <c r="AD113" s="1">
        <f t="shared" si="114"/>
        <v>0.29</v>
      </c>
      <c r="AE113" s="26">
        <f t="shared" si="115"/>
        <v>93.4316666666667</v>
      </c>
      <c r="AF113" s="1">
        <f t="shared" si="116"/>
        <v>2981020.05404078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6"/>
    </row>
    <row r="114" s="1" customFormat="1" spans="1:52">
      <c r="A114" s="6"/>
      <c r="B114" s="6"/>
      <c r="C114" s="9">
        <v>7</v>
      </c>
      <c r="D114" s="12">
        <v>22.8543454667742</v>
      </c>
      <c r="E114" s="13">
        <f t="shared" si="117"/>
        <v>21.9945231136667</v>
      </c>
      <c r="F114" s="9" t="s">
        <v>109</v>
      </c>
      <c r="G114" s="6">
        <v>8</v>
      </c>
      <c r="H114" s="11">
        <f t="shared" si="102"/>
        <v>22.8543454667742</v>
      </c>
      <c r="I114" s="11">
        <f t="shared" si="103"/>
        <v>296.004345466774</v>
      </c>
      <c r="J114" s="11">
        <f t="shared" si="104"/>
        <v>0.273203857711565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8.60274447385555</v>
      </c>
      <c r="P114" s="11">
        <f t="shared" si="107"/>
        <v>2.35030297716418</v>
      </c>
      <c r="Q114" s="16">
        <f t="shared" si="108"/>
        <v>0.681587863377613</v>
      </c>
      <c r="R114" s="11">
        <f t="shared" si="109"/>
        <v>0.80117865</v>
      </c>
      <c r="S114" s="17">
        <f t="shared" si="110"/>
        <v>0.850731435963269</v>
      </c>
      <c r="T114" s="3">
        <v>0.27</v>
      </c>
      <c r="U114" s="18">
        <f t="shared" si="111"/>
        <v>0.229697487710083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0.319830221862069</v>
      </c>
      <c r="AC114" s="25">
        <f t="shared" si="113"/>
        <v>10.2321666666667</v>
      </c>
      <c r="AD114" s="1">
        <f t="shared" si="114"/>
        <v>0.29</v>
      </c>
      <c r="AE114" s="26">
        <f t="shared" si="115"/>
        <v>93.4316666666667</v>
      </c>
      <c r="AF114" s="1">
        <f t="shared" si="116"/>
        <v>3057603.73965391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6"/>
    </row>
    <row r="115" s="1" customFormat="1" spans="1:52">
      <c r="A115" s="6"/>
      <c r="B115" s="6"/>
      <c r="C115" s="9">
        <v>8</v>
      </c>
      <c r="D115" s="12">
        <v>20.9359829296774</v>
      </c>
      <c r="E115" s="13">
        <f t="shared" si="117"/>
        <v>22.8543454667742</v>
      </c>
      <c r="F115" s="9" t="s">
        <v>109</v>
      </c>
      <c r="G115" s="6">
        <v>9</v>
      </c>
      <c r="H115" s="11">
        <f t="shared" si="102"/>
        <v>20.9359829296774</v>
      </c>
      <c r="I115" s="11">
        <f t="shared" si="103"/>
        <v>294.085982929677</v>
      </c>
      <c r="J115" s="11">
        <f t="shared" si="104"/>
        <v>0.220444455324019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9.01512649669136</v>
      </c>
      <c r="P115" s="11">
        <f t="shared" si="107"/>
        <v>1.98733465024026</v>
      </c>
      <c r="Q115" s="16">
        <f t="shared" si="108"/>
        <v>0.576327048569676</v>
      </c>
      <c r="R115" s="11">
        <f t="shared" si="109"/>
        <v>0.80117865</v>
      </c>
      <c r="S115" s="17">
        <f t="shared" si="110"/>
        <v>0.719348984860837</v>
      </c>
      <c r="T115" s="3">
        <v>0.27</v>
      </c>
      <c r="U115" s="18">
        <f t="shared" si="111"/>
        <v>0.194224225912426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12"/>
        <v>0.264137767094784</v>
      </c>
      <c r="AC115" s="25">
        <f t="shared" si="113"/>
        <v>10.2321666666667</v>
      </c>
      <c r="AD115" s="1">
        <f t="shared" si="114"/>
        <v>0.29</v>
      </c>
      <c r="AE115" s="26">
        <f t="shared" si="115"/>
        <v>93.4316666666667</v>
      </c>
      <c r="AF115" s="1">
        <f t="shared" si="116"/>
        <v>2525179.20211163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6"/>
    </row>
    <row r="116" s="1" customFormat="1" spans="1:52">
      <c r="A116" s="6"/>
      <c r="B116" s="6"/>
      <c r="C116" s="9">
        <v>9</v>
      </c>
      <c r="D116" s="12">
        <v>17.0260723803333</v>
      </c>
      <c r="E116" s="13">
        <f t="shared" si="117"/>
        <v>20.9359829296774</v>
      </c>
      <c r="F116" s="9" t="s">
        <v>109</v>
      </c>
      <c r="G116" s="6">
        <v>10</v>
      </c>
      <c r="H116" s="11">
        <f t="shared" si="102"/>
        <v>17.0260723803333</v>
      </c>
      <c r="I116" s="11">
        <f t="shared" si="103"/>
        <v>290.176072380333</v>
      </c>
      <c r="J116" s="11">
        <f t="shared" si="104"/>
        <v>0.14110875812736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9.7904768464511</v>
      </c>
      <c r="P116" s="11">
        <f t="shared" si="107"/>
        <v>1.38152202927739</v>
      </c>
      <c r="Q116" s="16">
        <f t="shared" si="108"/>
        <v>0.400641388490442</v>
      </c>
      <c r="R116" s="11">
        <f t="shared" si="109"/>
        <v>0.80117865</v>
      </c>
      <c r="S116" s="17">
        <f t="shared" si="110"/>
        <v>0.50006498362187</v>
      </c>
      <c r="T116" s="3">
        <v>0.27</v>
      </c>
      <c r="U116" s="18">
        <f t="shared" si="111"/>
        <v>0.135017545577905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0.252633909105787</v>
      </c>
      <c r="AC116" s="25">
        <f t="shared" si="113"/>
        <v>10.2321666666667</v>
      </c>
      <c r="AD116" s="1">
        <f t="shared" si="114"/>
        <v>0.29</v>
      </c>
      <c r="AE116" s="26">
        <f t="shared" si="115"/>
        <v>93.4316666666667</v>
      </c>
      <c r="AF116" s="1">
        <f t="shared" si="116"/>
        <v>2415201.35510637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6"/>
    </row>
    <row r="117" s="1" customFormat="1" spans="1:52">
      <c r="A117" s="6"/>
      <c r="B117" s="6"/>
      <c r="C117" s="9">
        <v>10</v>
      </c>
      <c r="D117" s="12">
        <v>9.98522617183871</v>
      </c>
      <c r="E117" s="13">
        <f t="shared" si="117"/>
        <v>17.0260723803333</v>
      </c>
      <c r="F117" s="9" t="s">
        <v>109</v>
      </c>
      <c r="G117" s="6">
        <v>11</v>
      </c>
      <c r="H117" s="11">
        <f t="shared" si="102"/>
        <v>9.98522617183871</v>
      </c>
      <c r="I117" s="11">
        <f t="shared" si="103"/>
        <v>283.135226171839</v>
      </c>
      <c r="J117" s="11">
        <f t="shared" si="104"/>
        <v>0.0612589604176022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7.98850707631503</v>
      </c>
      <c r="O117" s="11">
        <f t="shared" si="118"/>
        <v>3.18313274085868</v>
      </c>
      <c r="P117" s="11">
        <f t="shared" si="107"/>
        <v>0.194995402576236</v>
      </c>
      <c r="Q117" s="16">
        <f t="shared" si="108"/>
        <v>0.0565486667471084</v>
      </c>
      <c r="R117" s="11">
        <f t="shared" si="109"/>
        <v>0.80117865</v>
      </c>
      <c r="S117" s="17">
        <f t="shared" si="110"/>
        <v>0.0705818443203752</v>
      </c>
      <c r="T117" s="3">
        <v>0.27</v>
      </c>
      <c r="U117" s="18">
        <f t="shared" si="111"/>
        <v>0.0190570979665013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0.230102794134891</v>
      </c>
      <c r="AC117" s="25">
        <f t="shared" si="113"/>
        <v>10.2321666666667</v>
      </c>
      <c r="AD117" s="1">
        <f t="shared" si="114"/>
        <v>0.29</v>
      </c>
      <c r="AE117" s="26">
        <f t="shared" si="115"/>
        <v>93.4316666666667</v>
      </c>
      <c r="AF117" s="1">
        <f t="shared" si="116"/>
        <v>2199802.00668803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6"/>
    </row>
    <row r="118" s="1" customFormat="1" spans="1:33">
      <c r="A118" s="6"/>
      <c r="B118" s="6"/>
      <c r="C118" s="9">
        <v>11</v>
      </c>
      <c r="D118" s="12">
        <v>2.9626513186</v>
      </c>
      <c r="E118" s="13">
        <f t="shared" si="117"/>
        <v>9.98522617183871</v>
      </c>
      <c r="F118" s="9" t="s">
        <v>111</v>
      </c>
      <c r="G118" s="6">
        <v>12</v>
      </c>
      <c r="H118" s="11">
        <f t="shared" si="102"/>
        <v>2.9626513186</v>
      </c>
      <c r="I118" s="11">
        <f t="shared" si="103"/>
        <v>276.1126513186</v>
      </c>
      <c r="J118" s="11">
        <f t="shared" si="104"/>
        <v>0.025545595267726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5.75082233828245</v>
      </c>
      <c r="P118" s="11">
        <f t="shared" si="107"/>
        <v>0.146908179910361</v>
      </c>
      <c r="Q118" s="16">
        <f t="shared" si="108"/>
        <v>0.0426033721740046</v>
      </c>
      <c r="R118" s="11">
        <f t="shared" si="109"/>
        <v>0.80117865</v>
      </c>
      <c r="S118" s="17">
        <f t="shared" si="110"/>
        <v>0.0531758705427368</v>
      </c>
      <c r="T118" s="3">
        <v>0.27</v>
      </c>
      <c r="U118" s="18">
        <f t="shared" si="111"/>
        <v>0.0143574850465389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0.229189659344543</v>
      </c>
      <c r="AC118" s="25">
        <f t="shared" si="113"/>
        <v>10.2321666666667</v>
      </c>
      <c r="AD118" s="1">
        <f t="shared" si="114"/>
        <v>0.29</v>
      </c>
      <c r="AE118" s="26">
        <f t="shared" si="115"/>
        <v>93.4316666666667</v>
      </c>
      <c r="AF118" s="1">
        <f t="shared" si="116"/>
        <v>2191072.36152341</v>
      </c>
      <c r="AG118" s="1">
        <f>SUM(AF107:AF118)</f>
        <v>29577787.6662474</v>
      </c>
    </row>
    <row r="119" s="1" customFormat="1" spans="1:46">
      <c r="A119" s="6"/>
      <c r="B119" s="6"/>
      <c r="C119" s="9">
        <v>12</v>
      </c>
      <c r="D119" s="12">
        <v>-3.65549001880645</v>
      </c>
      <c r="E119" s="13">
        <f t="shared" si="117"/>
        <v>2.9626513186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-6.25</v>
      </c>
      <c r="E123" s="9"/>
      <c r="F123" s="9"/>
      <c r="G123" s="6">
        <v>1</v>
      </c>
      <c r="H123" s="11">
        <f t="shared" ref="H123:H134" si="119">E124</f>
        <v>-6.25</v>
      </c>
      <c r="I123" s="11">
        <f t="shared" ref="I123:I134" si="120">H123+273.15</f>
        <v>266.9</v>
      </c>
      <c r="J123" s="11">
        <f t="shared" ref="J123:J134" si="121">EXP(($C$18*(I123-$C$16))/($C$19*I123*$C$16))</f>
        <v>0.007562901290757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0.00394193541076836</v>
      </c>
      <c r="Q123" s="16">
        <f t="shared" ref="Q123:Q134" si="125">P123*$B$125</f>
        <v>0.00102490320679977</v>
      </c>
      <c r="R123" s="11">
        <f t="shared" ref="R123:R134" si="126">L123*$B$125</f>
        <v>0.1355172</v>
      </c>
      <c r="S123" s="17">
        <f t="shared" ref="S123:S134" si="127">Q123/R123</f>
        <v>0.007562901290757</v>
      </c>
      <c r="T123" s="3">
        <v>0.01</v>
      </c>
      <c r="U123" s="18">
        <f t="shared" ref="U123:U134" si="128">S123*T123</f>
        <v>7.562901290757e-5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0.00556562901290757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0.0833333333333333</v>
      </c>
      <c r="AX123" s="1">
        <f t="shared" ref="AX123:AX134" si="134">AW123*10000*AV123*0.67*AU123*AT123</f>
        <v>42.1116473537965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-5.43255795496774</v>
      </c>
      <c r="E124" s="13">
        <f t="shared" ref="E124:E135" si="135">D123</f>
        <v>-6.25</v>
      </c>
      <c r="F124" s="9" t="s">
        <v>109</v>
      </c>
      <c r="G124" s="6">
        <v>2</v>
      </c>
      <c r="H124" s="11">
        <f t="shared" si="119"/>
        <v>-5.43255795496774</v>
      </c>
      <c r="I124" s="11">
        <f t="shared" si="120"/>
        <v>267.717442045032</v>
      </c>
      <c r="J124" s="11">
        <f t="shared" si="121"/>
        <v>0.00845404661872842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1.03849806458923</v>
      </c>
      <c r="P124" s="11">
        <f t="shared" si="124"/>
        <v>0.0087795110514966</v>
      </c>
      <c r="Q124" s="16">
        <f t="shared" si="125"/>
        <v>0.00228267287338912</v>
      </c>
      <c r="R124" s="11">
        <f t="shared" si="126"/>
        <v>0.1355172</v>
      </c>
      <c r="S124" s="17">
        <f t="shared" si="127"/>
        <v>0.0168441561173719</v>
      </c>
      <c r="T124" s="3">
        <v>0.01</v>
      </c>
      <c r="U124" s="18">
        <f t="shared" si="128"/>
        <v>0.000168441561173719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0.00565844156117372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0.0833333333333333</v>
      </c>
      <c r="AX124" s="1">
        <f t="shared" si="134"/>
        <v>42.8139020843089</v>
      </c>
    </row>
    <row r="125" s="1" customFormat="1" spans="1:50">
      <c r="A125" s="6" t="s">
        <v>72</v>
      </c>
      <c r="B125" s="6">
        <v>0.26</v>
      </c>
      <c r="C125" s="9">
        <v>2</v>
      </c>
      <c r="D125" s="12">
        <v>-2.74660172864286</v>
      </c>
      <c r="E125" s="13">
        <f t="shared" si="135"/>
        <v>-5.43255795496774</v>
      </c>
      <c r="F125" s="9" t="s">
        <v>109</v>
      </c>
      <c r="G125" s="6">
        <v>3</v>
      </c>
      <c r="H125" s="11">
        <f t="shared" si="119"/>
        <v>-2.74660172864286</v>
      </c>
      <c r="I125" s="11">
        <f t="shared" si="120"/>
        <v>270.403398271357</v>
      </c>
      <c r="J125" s="11">
        <f t="shared" si="121"/>
        <v>0.0121327718901021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1.55093855353774</v>
      </c>
      <c r="P125" s="11">
        <f t="shared" si="124"/>
        <v>0.0188171836856383</v>
      </c>
      <c r="Q125" s="16">
        <f t="shared" si="125"/>
        <v>0.00489246775826596</v>
      </c>
      <c r="R125" s="11">
        <f t="shared" si="126"/>
        <v>0.1355172</v>
      </c>
      <c r="S125" s="17">
        <f t="shared" si="127"/>
        <v>0.036102190410265</v>
      </c>
      <c r="T125" s="3">
        <v>0.01</v>
      </c>
      <c r="U125" s="18">
        <f t="shared" si="128"/>
        <v>0.00036102190410265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0.00585102190410265</v>
      </c>
      <c r="AU125" s="25">
        <f t="shared" si="132"/>
        <v>52.122</v>
      </c>
      <c r="AV125" s="1">
        <f t="shared" si="133"/>
        <v>0.26</v>
      </c>
      <c r="AW125" s="2">
        <f t="shared" si="137"/>
        <v>0.0833333333333333</v>
      </c>
      <c r="AX125" s="1">
        <f t="shared" si="134"/>
        <v>44.2710375616985</v>
      </c>
    </row>
    <row r="126" s="1" customFormat="1" spans="1:50">
      <c r="A126" s="6"/>
      <c r="B126" s="6"/>
      <c r="C126" s="9">
        <v>3</v>
      </c>
      <c r="D126" s="12">
        <v>5.36223065067742</v>
      </c>
      <c r="E126" s="13">
        <f t="shared" si="135"/>
        <v>-2.74660172864286</v>
      </c>
      <c r="F126" s="9" t="s">
        <v>109</v>
      </c>
      <c r="G126" s="6">
        <v>4</v>
      </c>
      <c r="H126" s="11">
        <f t="shared" si="119"/>
        <v>5.36223065067742</v>
      </c>
      <c r="I126" s="11">
        <f t="shared" si="120"/>
        <v>278.512230650677</v>
      </c>
      <c r="J126" s="11">
        <f t="shared" si="121"/>
        <v>0.0346150189472763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2.0533413698521</v>
      </c>
      <c r="P126" s="11">
        <f t="shared" si="124"/>
        <v>0.0710764504226566</v>
      </c>
      <c r="Q126" s="16">
        <f t="shared" si="125"/>
        <v>0.0184798771098907</v>
      </c>
      <c r="R126" s="11">
        <f t="shared" si="126"/>
        <v>0.1355172</v>
      </c>
      <c r="S126" s="17">
        <f t="shared" si="127"/>
        <v>0.136365547029386</v>
      </c>
      <c r="T126" s="3">
        <v>0.01</v>
      </c>
      <c r="U126" s="18">
        <f t="shared" si="128"/>
        <v>0.00136365547029386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0.00685365547029386</v>
      </c>
      <c r="AU126" s="25">
        <f t="shared" si="132"/>
        <v>52.122</v>
      </c>
      <c r="AV126" s="1">
        <f t="shared" si="133"/>
        <v>0.26</v>
      </c>
      <c r="AW126" s="2">
        <f t="shared" si="137"/>
        <v>0.0833333333333333</v>
      </c>
      <c r="AX126" s="1">
        <f t="shared" si="134"/>
        <v>51.8573411163556</v>
      </c>
    </row>
    <row r="127" s="1" customFormat="1" spans="1:50">
      <c r="A127" s="6"/>
      <c r="B127" s="6"/>
      <c r="C127" s="9">
        <v>4</v>
      </c>
      <c r="D127" s="12">
        <v>11.6824002386</v>
      </c>
      <c r="E127" s="13">
        <f t="shared" si="135"/>
        <v>5.36223065067742</v>
      </c>
      <c r="F127" s="9" t="s">
        <v>109</v>
      </c>
      <c r="G127" s="6">
        <v>5</v>
      </c>
      <c r="H127" s="11">
        <f t="shared" si="119"/>
        <v>11.6824002386</v>
      </c>
      <c r="I127" s="11">
        <f t="shared" si="120"/>
        <v>284.8324002386</v>
      </c>
      <c r="J127" s="11">
        <f t="shared" si="121"/>
        <v>0.0751899895184544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1.88315167345797</v>
      </c>
      <c r="O127" s="11">
        <f t="shared" si="136"/>
        <v>0.620333245971472</v>
      </c>
      <c r="P127" s="11">
        <f t="shared" si="124"/>
        <v>0.0466428502625438</v>
      </c>
      <c r="Q127" s="16">
        <f t="shared" si="125"/>
        <v>0.0121271410682614</v>
      </c>
      <c r="R127" s="11">
        <f t="shared" si="126"/>
        <v>0.1355172</v>
      </c>
      <c r="S127" s="17">
        <f t="shared" si="127"/>
        <v>0.0894878367340927</v>
      </c>
      <c r="T127" s="3">
        <v>0.01</v>
      </c>
      <c r="U127" s="18">
        <f t="shared" si="128"/>
        <v>0.000894878367340927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0.0108448783673409</v>
      </c>
      <c r="AU127" s="25">
        <f t="shared" si="132"/>
        <v>52.122</v>
      </c>
      <c r="AV127" s="1">
        <f t="shared" si="133"/>
        <v>0.26</v>
      </c>
      <c r="AW127" s="2">
        <f t="shared" si="137"/>
        <v>0.0833333333333333</v>
      </c>
      <c r="AX127" s="1">
        <f t="shared" si="134"/>
        <v>82.0564382464459</v>
      </c>
    </row>
    <row r="128" s="1" customFormat="1" spans="1:50">
      <c r="A128" s="6"/>
      <c r="B128" s="6"/>
      <c r="C128" s="9">
        <v>5</v>
      </c>
      <c r="D128" s="12">
        <v>16.7988450117419</v>
      </c>
      <c r="E128" s="13">
        <f t="shared" si="135"/>
        <v>11.6824002386</v>
      </c>
      <c r="F128" s="9" t="s">
        <v>111</v>
      </c>
      <c r="G128" s="6">
        <v>6</v>
      </c>
      <c r="H128" s="11">
        <f t="shared" si="119"/>
        <v>16.7988450117419</v>
      </c>
      <c r="I128" s="11">
        <f t="shared" si="120"/>
        <v>289.948845011742</v>
      </c>
      <c r="J128" s="11">
        <f t="shared" si="121"/>
        <v>0.137446493247782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1.09491039570893</v>
      </c>
      <c r="P128" s="11">
        <f t="shared" si="124"/>
        <v>0.150491594310734</v>
      </c>
      <c r="Q128" s="16">
        <f t="shared" si="125"/>
        <v>0.0391278145207907</v>
      </c>
      <c r="R128" s="11">
        <f t="shared" si="126"/>
        <v>0.1355172</v>
      </c>
      <c r="S128" s="17">
        <f t="shared" si="127"/>
        <v>0.288729508289654</v>
      </c>
      <c r="T128" s="3">
        <v>0.01</v>
      </c>
      <c r="U128" s="18">
        <f t="shared" si="128"/>
        <v>0.00288729508289654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0.0128372950828965</v>
      </c>
      <c r="AU128" s="25">
        <f t="shared" si="132"/>
        <v>52.122</v>
      </c>
      <c r="AV128" s="1">
        <f t="shared" si="133"/>
        <v>0.26</v>
      </c>
      <c r="AW128" s="2">
        <f t="shared" si="137"/>
        <v>0.0833333333333333</v>
      </c>
      <c r="AX128" s="1">
        <f t="shared" si="134"/>
        <v>97.1318142574415</v>
      </c>
    </row>
    <row r="129" s="1" customFormat="1" spans="1:50">
      <c r="A129" s="6"/>
      <c r="B129" s="6"/>
      <c r="C129" s="9">
        <v>6</v>
      </c>
      <c r="D129" s="12">
        <v>21.9945231136667</v>
      </c>
      <c r="E129" s="13">
        <f t="shared" si="135"/>
        <v>16.7988450117419</v>
      </c>
      <c r="F129" s="9" t="s">
        <v>109</v>
      </c>
      <c r="G129" s="6">
        <v>7</v>
      </c>
      <c r="H129" s="11">
        <f t="shared" si="119"/>
        <v>21.9945231136667</v>
      </c>
      <c r="I129" s="11">
        <f t="shared" si="120"/>
        <v>295.144523113667</v>
      </c>
      <c r="J129" s="11">
        <f t="shared" si="121"/>
        <v>0.248238607870801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1.46563880139819</v>
      </c>
      <c r="P129" s="11">
        <f t="shared" si="124"/>
        <v>0.363828135700517</v>
      </c>
      <c r="Q129" s="16">
        <f t="shared" si="125"/>
        <v>0.0945953152821344</v>
      </c>
      <c r="R129" s="11">
        <f t="shared" si="126"/>
        <v>0.1355172</v>
      </c>
      <c r="S129" s="17">
        <f t="shared" si="127"/>
        <v>0.698031801735384</v>
      </c>
      <c r="T129" s="3">
        <v>0.01</v>
      </c>
      <c r="U129" s="18">
        <f t="shared" si="128"/>
        <v>0.00698031801735384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0.0169303180173538</v>
      </c>
      <c r="AU129" s="25">
        <f t="shared" si="132"/>
        <v>52.122</v>
      </c>
      <c r="AV129" s="1">
        <f t="shared" si="133"/>
        <v>0.26</v>
      </c>
      <c r="AW129" s="2">
        <f t="shared" si="137"/>
        <v>0.0833333333333333</v>
      </c>
      <c r="AX129" s="1">
        <f t="shared" si="134"/>
        <v>128.101168849192</v>
      </c>
    </row>
    <row r="130" s="1" customFormat="1" spans="1:50">
      <c r="A130" s="6"/>
      <c r="B130" s="6"/>
      <c r="C130" s="9">
        <v>7</v>
      </c>
      <c r="D130" s="12">
        <v>22.8543454667742</v>
      </c>
      <c r="E130" s="13">
        <f t="shared" si="135"/>
        <v>21.9945231136667</v>
      </c>
      <c r="F130" s="9" t="s">
        <v>109</v>
      </c>
      <c r="G130" s="6">
        <v>8</v>
      </c>
      <c r="H130" s="11">
        <f t="shared" si="119"/>
        <v>22.8543454667742</v>
      </c>
      <c r="I130" s="11">
        <f t="shared" si="120"/>
        <v>296.004345466774</v>
      </c>
      <c r="J130" s="11">
        <f t="shared" si="121"/>
        <v>0.273203857711565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1.62303066569768</v>
      </c>
      <c r="P130" s="11">
        <f t="shared" si="124"/>
        <v>0.443418239052775</v>
      </c>
      <c r="Q130" s="16">
        <f t="shared" si="125"/>
        <v>0.115288742153721</v>
      </c>
      <c r="R130" s="11">
        <f t="shared" si="126"/>
        <v>0.1355172</v>
      </c>
      <c r="S130" s="17">
        <f t="shared" si="127"/>
        <v>0.850731435963269</v>
      </c>
      <c r="T130" s="3">
        <v>0.01</v>
      </c>
      <c r="U130" s="18">
        <f t="shared" si="128"/>
        <v>0.00850731435963269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0.0184573143596327</v>
      </c>
      <c r="AU130" s="25">
        <f t="shared" si="132"/>
        <v>52.122</v>
      </c>
      <c r="AV130" s="1">
        <f t="shared" si="133"/>
        <v>0.26</v>
      </c>
      <c r="AW130" s="2">
        <f t="shared" si="137"/>
        <v>0.0833333333333333</v>
      </c>
      <c r="AX130" s="1">
        <f t="shared" si="134"/>
        <v>139.654998852494</v>
      </c>
    </row>
    <row r="131" s="1" customFormat="1" spans="1:50">
      <c r="A131" s="6"/>
      <c r="B131" s="6"/>
      <c r="C131" s="9">
        <v>8</v>
      </c>
      <c r="D131" s="12">
        <v>20.9359829296774</v>
      </c>
      <c r="E131" s="13">
        <f t="shared" si="135"/>
        <v>22.8543454667742</v>
      </c>
      <c r="F131" s="9" t="s">
        <v>109</v>
      </c>
      <c r="G131" s="6">
        <v>9</v>
      </c>
      <c r="H131" s="11">
        <f t="shared" si="119"/>
        <v>20.9359829296774</v>
      </c>
      <c r="I131" s="11">
        <f t="shared" si="120"/>
        <v>294.085982929677</v>
      </c>
      <c r="J131" s="11">
        <f t="shared" si="121"/>
        <v>0.220444455324019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1.7008324266449</v>
      </c>
      <c r="P131" s="11">
        <f t="shared" si="124"/>
        <v>0.374939077889166</v>
      </c>
      <c r="Q131" s="16">
        <f t="shared" si="125"/>
        <v>0.097484160251183</v>
      </c>
      <c r="R131" s="11">
        <f t="shared" si="126"/>
        <v>0.1355172</v>
      </c>
      <c r="S131" s="17">
        <f t="shared" si="127"/>
        <v>0.719348984860837</v>
      </c>
      <c r="T131" s="3">
        <v>0.01</v>
      </c>
      <c r="U131" s="18">
        <f t="shared" si="128"/>
        <v>0.00719348984860837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9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0.0126834898486084</v>
      </c>
      <c r="AU131" s="25">
        <f t="shared" si="132"/>
        <v>52.122</v>
      </c>
      <c r="AV131" s="1">
        <f t="shared" si="133"/>
        <v>0.26</v>
      </c>
      <c r="AW131" s="2">
        <f t="shared" si="137"/>
        <v>0.0833333333333333</v>
      </c>
      <c r="AX131" s="1">
        <f t="shared" si="134"/>
        <v>95.9680658702438</v>
      </c>
    </row>
    <row r="132" s="1" customFormat="1" spans="1:50">
      <c r="A132" s="6"/>
      <c r="B132" s="6"/>
      <c r="C132" s="9">
        <v>9</v>
      </c>
      <c r="D132" s="12">
        <v>17.0260723803333</v>
      </c>
      <c r="E132" s="13">
        <f t="shared" si="135"/>
        <v>20.9359829296774</v>
      </c>
      <c r="F132" s="9" t="s">
        <v>109</v>
      </c>
      <c r="G132" s="6">
        <v>10</v>
      </c>
      <c r="H132" s="11">
        <f t="shared" si="119"/>
        <v>17.0260723803333</v>
      </c>
      <c r="I132" s="11">
        <f t="shared" si="120"/>
        <v>290.176072380333</v>
      </c>
      <c r="J132" s="11">
        <f t="shared" si="121"/>
        <v>0.14110875812736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1.84711334875574</v>
      </c>
      <c r="P132" s="11">
        <f t="shared" si="124"/>
        <v>0.260643870763391</v>
      </c>
      <c r="Q132" s="16">
        <f t="shared" si="125"/>
        <v>0.0677674063984817</v>
      </c>
      <c r="R132" s="11">
        <f t="shared" si="126"/>
        <v>0.1355172</v>
      </c>
      <c r="S132" s="17">
        <f t="shared" si="127"/>
        <v>0.50006498362187</v>
      </c>
      <c r="T132" s="3">
        <v>0.01</v>
      </c>
      <c r="U132" s="18">
        <f t="shared" si="128"/>
        <v>0.0050006498362187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0.0104906498362187</v>
      </c>
      <c r="AU132" s="25">
        <f t="shared" si="132"/>
        <v>52.122</v>
      </c>
      <c r="AV132" s="1">
        <f t="shared" si="133"/>
        <v>0.26</v>
      </c>
      <c r="AW132" s="2">
        <f t="shared" si="137"/>
        <v>0.0833333333333333</v>
      </c>
      <c r="AX132" s="1">
        <f t="shared" si="134"/>
        <v>79.3762116358189</v>
      </c>
    </row>
    <row r="133" s="1" customFormat="1" spans="1:50">
      <c r="A133" s="6"/>
      <c r="B133" s="6"/>
      <c r="C133" s="9">
        <v>10</v>
      </c>
      <c r="D133" s="12">
        <v>9.98522617183871</v>
      </c>
      <c r="E133" s="13">
        <f t="shared" si="135"/>
        <v>17.0260723803333</v>
      </c>
      <c r="F133" s="9" t="s">
        <v>109</v>
      </c>
      <c r="G133" s="6">
        <v>11</v>
      </c>
      <c r="H133" s="11">
        <f t="shared" si="119"/>
        <v>9.98522617183871</v>
      </c>
      <c r="I133" s="11">
        <f t="shared" si="120"/>
        <v>283.135226171839</v>
      </c>
      <c r="J133" s="11">
        <f t="shared" si="121"/>
        <v>0.0612589604176022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1.50714600409273</v>
      </c>
      <c r="O133" s="11">
        <f t="shared" si="136"/>
        <v>0.600543473899618</v>
      </c>
      <c r="P133" s="11">
        <f t="shared" si="124"/>
        <v>0.036788668896666</v>
      </c>
      <c r="Q133" s="16">
        <f t="shared" si="125"/>
        <v>0.00956505391313315</v>
      </c>
      <c r="R133" s="11">
        <f t="shared" si="126"/>
        <v>0.1355172</v>
      </c>
      <c r="S133" s="17">
        <f t="shared" si="127"/>
        <v>0.0705818443203752</v>
      </c>
      <c r="T133" s="3">
        <v>0.01</v>
      </c>
      <c r="U133" s="18">
        <f t="shared" si="128"/>
        <v>0.000705818443203752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0.00619581844320375</v>
      </c>
      <c r="AU133" s="25">
        <f t="shared" si="132"/>
        <v>52.122</v>
      </c>
      <c r="AV133" s="1">
        <f t="shared" si="133"/>
        <v>0.26</v>
      </c>
      <c r="AW133" s="2">
        <f t="shared" si="137"/>
        <v>0.0833333333333333</v>
      </c>
      <c r="AX133" s="1">
        <f t="shared" si="134"/>
        <v>46.8798981648327</v>
      </c>
    </row>
    <row r="134" s="1" customFormat="1" spans="1:51">
      <c r="A134" s="6"/>
      <c r="B134" s="6"/>
      <c r="C134" s="9">
        <v>11</v>
      </c>
      <c r="D134" s="12">
        <v>2.9626513186</v>
      </c>
      <c r="E134" s="13">
        <f t="shared" si="135"/>
        <v>9.98522617183871</v>
      </c>
      <c r="F134" s="9" t="s">
        <v>111</v>
      </c>
      <c r="G134" s="6">
        <v>12</v>
      </c>
      <c r="H134" s="11">
        <f t="shared" si="119"/>
        <v>2.9626513186</v>
      </c>
      <c r="I134" s="11">
        <f t="shared" si="120"/>
        <v>276.1126513186</v>
      </c>
      <c r="J134" s="11">
        <f t="shared" si="121"/>
        <v>0.025545595267726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1.08497480500295</v>
      </c>
      <c r="P134" s="11">
        <f t="shared" si="124"/>
        <v>0.0277163272442853</v>
      </c>
      <c r="Q134" s="16">
        <f t="shared" si="125"/>
        <v>0.00720624508351418</v>
      </c>
      <c r="R134" s="11">
        <f t="shared" si="126"/>
        <v>0.1355172</v>
      </c>
      <c r="S134" s="17">
        <f t="shared" si="127"/>
        <v>0.0531758705427368</v>
      </c>
      <c r="T134" s="3">
        <v>0.01</v>
      </c>
      <c r="U134" s="18">
        <f t="shared" si="128"/>
        <v>0.000531758705427368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0.00602175870542737</v>
      </c>
      <c r="AU134" s="25">
        <f t="shared" si="132"/>
        <v>52.122</v>
      </c>
      <c r="AV134" s="1">
        <f t="shared" si="133"/>
        <v>0.26</v>
      </c>
      <c r="AW134" s="2">
        <f t="shared" si="137"/>
        <v>0.0833333333333333</v>
      </c>
      <c r="AX134" s="1">
        <f t="shared" si="134"/>
        <v>45.5628965682954</v>
      </c>
      <c r="AY134" s="1">
        <f>SUM(AX123:AX134)</f>
        <v>895.785420560924</v>
      </c>
    </row>
    <row r="135" s="1" customFormat="1" spans="1:46">
      <c r="A135" s="6"/>
      <c r="B135" s="6"/>
      <c r="C135" s="9">
        <v>12</v>
      </c>
      <c r="D135" s="12">
        <v>-3.65549001880645</v>
      </c>
      <c r="E135" s="13">
        <f t="shared" si="135"/>
        <v>2.9626513186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-6.25</v>
      </c>
      <c r="E139" s="9"/>
      <c r="F139" s="9"/>
      <c r="G139" s="6">
        <v>1</v>
      </c>
      <c r="H139" s="11">
        <f t="shared" ref="H139:H150" si="138">E140</f>
        <v>-6.25</v>
      </c>
      <c r="I139" s="11">
        <f t="shared" ref="I139:I150" si="139">H139+273.15</f>
        <v>266.9</v>
      </c>
      <c r="J139" s="11">
        <f t="shared" ref="J139:J150" si="140">EXP(($C$18*(I139-$C$16))/($C$19*I139*$C$16))</f>
        <v>0.007562901290757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0.00215315799747852</v>
      </c>
      <c r="Q139" s="16">
        <f t="shared" ref="Q139:Q150" si="144">P139*$B$125</f>
        <v>0.000559821079344415</v>
      </c>
      <c r="R139" s="11">
        <f t="shared" ref="R139:R150" si="145">L139*$B$125</f>
        <v>0.074022</v>
      </c>
      <c r="S139" s="17">
        <f t="shared" ref="S139:S150" si="146">Q139/R139</f>
        <v>0.007562901290757</v>
      </c>
      <c r="T139" s="3">
        <v>0.01</v>
      </c>
      <c r="U139" s="18">
        <f t="shared" ref="U139:U150" si="147">S139*T139</f>
        <v>7.562901290757e-5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0.00556562901290757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1</v>
      </c>
      <c r="AX139" s="1">
        <f t="shared" ref="AX139:AX150" si="153">AW139*10000*AV139*0.67*AU139*AT139</f>
        <v>276.025923831608</v>
      </c>
      <c r="AZ139" s="2">
        <f>$E$12/12</f>
        <v>0.3</v>
      </c>
      <c r="BA139" s="1">
        <f t="shared" ref="BA139:BA150" si="154">AZ139*10000*AV139*0.67*AU139*AT139</f>
        <v>82.8077771494823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-5.43255795496774</v>
      </c>
      <c r="E140" s="13">
        <f t="shared" ref="E140:E151" si="155">D139</f>
        <v>-6.25</v>
      </c>
      <c r="F140" s="9" t="s">
        <v>109</v>
      </c>
      <c r="G140" s="6">
        <v>2</v>
      </c>
      <c r="H140" s="11">
        <f t="shared" si="138"/>
        <v>-5.43255795496774</v>
      </c>
      <c r="I140" s="11">
        <f t="shared" si="139"/>
        <v>267.717442045032</v>
      </c>
      <c r="J140" s="11">
        <f t="shared" si="140"/>
        <v>0.00845404661872842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0.567246842002522</v>
      </c>
      <c r="P140" s="11">
        <f t="shared" si="143"/>
        <v>0.00479553124661579</v>
      </c>
      <c r="Q140" s="16">
        <f t="shared" si="144"/>
        <v>0.00124683812412011</v>
      </c>
      <c r="R140" s="11">
        <f t="shared" si="145"/>
        <v>0.074022</v>
      </c>
      <c r="S140" s="17">
        <f t="shared" si="146"/>
        <v>0.0168441561173719</v>
      </c>
      <c r="T140" s="3">
        <v>0.01</v>
      </c>
      <c r="U140" s="18">
        <f t="shared" si="147"/>
        <v>0.000168441561173719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0.00565844156117372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1</v>
      </c>
      <c r="AX140" s="1">
        <f t="shared" si="153"/>
        <v>280.628938031605</v>
      </c>
      <c r="AZ140" s="2">
        <f t="shared" ref="AZ140:AZ150" si="158">$E$12/12</f>
        <v>0.3</v>
      </c>
      <c r="BA140" s="1">
        <f t="shared" si="154"/>
        <v>84.1886814094814</v>
      </c>
    </row>
    <row r="141" s="1" customFormat="1" spans="1:53">
      <c r="A141" s="6" t="s">
        <v>72</v>
      </c>
      <c r="B141" s="6">
        <v>0.26</v>
      </c>
      <c r="C141" s="9">
        <v>2</v>
      </c>
      <c r="D141" s="12">
        <v>-2.74660172864286</v>
      </c>
      <c r="E141" s="13">
        <f t="shared" si="155"/>
        <v>-5.43255795496774</v>
      </c>
      <c r="F141" s="9" t="s">
        <v>109</v>
      </c>
      <c r="G141" s="6">
        <v>3</v>
      </c>
      <c r="H141" s="11">
        <f t="shared" si="138"/>
        <v>-2.74660172864286</v>
      </c>
      <c r="I141" s="11">
        <f t="shared" si="139"/>
        <v>270.403398271357</v>
      </c>
      <c r="J141" s="11">
        <f t="shared" si="140"/>
        <v>0.0121327718901021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0.847151310755906</v>
      </c>
      <c r="P141" s="11">
        <f t="shared" si="143"/>
        <v>0.0102782936098024</v>
      </c>
      <c r="Q141" s="16">
        <f t="shared" si="144"/>
        <v>0.00267235633854863</v>
      </c>
      <c r="R141" s="11">
        <f t="shared" si="145"/>
        <v>0.074022</v>
      </c>
      <c r="S141" s="17">
        <f t="shared" si="146"/>
        <v>0.036102190410265</v>
      </c>
      <c r="T141" s="3">
        <v>0.01</v>
      </c>
      <c r="U141" s="18">
        <f t="shared" si="147"/>
        <v>0.00036102190410265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0.00585102190410265</v>
      </c>
      <c r="AU141" s="25">
        <f t="shared" si="151"/>
        <v>28.47</v>
      </c>
      <c r="AV141" s="1">
        <f t="shared" si="152"/>
        <v>0.26</v>
      </c>
      <c r="AW141" s="2">
        <f t="shared" si="157"/>
        <v>1</v>
      </c>
      <c r="AX141" s="1">
        <f t="shared" si="153"/>
        <v>290.179910068276</v>
      </c>
      <c r="AZ141" s="2">
        <f t="shared" si="158"/>
        <v>0.3</v>
      </c>
      <c r="BA141" s="1">
        <f t="shared" si="154"/>
        <v>87.0539730204828</v>
      </c>
    </row>
    <row r="142" s="1" customFormat="1" spans="1:53">
      <c r="A142" s="6"/>
      <c r="B142" s="6"/>
      <c r="C142" s="9">
        <v>3</v>
      </c>
      <c r="D142" s="12">
        <v>5.36223065067742</v>
      </c>
      <c r="E142" s="13">
        <f t="shared" si="155"/>
        <v>-2.74660172864286</v>
      </c>
      <c r="F142" s="9" t="s">
        <v>109</v>
      </c>
      <c r="G142" s="6">
        <v>4</v>
      </c>
      <c r="H142" s="11">
        <f t="shared" si="138"/>
        <v>5.36223065067742</v>
      </c>
      <c r="I142" s="11">
        <f t="shared" si="139"/>
        <v>278.512230650677</v>
      </c>
      <c r="J142" s="11">
        <f t="shared" si="140"/>
        <v>0.0346150189472763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1.1215730171461</v>
      </c>
      <c r="P142" s="11">
        <f t="shared" si="143"/>
        <v>0.0388232712392662</v>
      </c>
      <c r="Q142" s="16">
        <f t="shared" si="144"/>
        <v>0.0100940505222092</v>
      </c>
      <c r="R142" s="11">
        <f t="shared" si="145"/>
        <v>0.074022</v>
      </c>
      <c r="S142" s="17">
        <f t="shared" si="146"/>
        <v>0.136365547029386</v>
      </c>
      <c r="T142" s="3">
        <v>0.01</v>
      </c>
      <c r="U142" s="18">
        <f t="shared" si="147"/>
        <v>0.00136365547029386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0.00685365547029386</v>
      </c>
      <c r="AU142" s="25">
        <f t="shared" si="151"/>
        <v>28.47</v>
      </c>
      <c r="AV142" s="1">
        <f t="shared" si="152"/>
        <v>0.26</v>
      </c>
      <c r="AW142" s="2">
        <f t="shared" si="157"/>
        <v>1</v>
      </c>
      <c r="AX142" s="1">
        <f t="shared" si="153"/>
        <v>339.905261098802</v>
      </c>
      <c r="AZ142" s="2">
        <f t="shared" si="158"/>
        <v>0.3</v>
      </c>
      <c r="BA142" s="1">
        <f t="shared" si="154"/>
        <v>101.971578329641</v>
      </c>
    </row>
    <row r="143" s="1" customFormat="1" spans="1:53">
      <c r="A143" s="6"/>
      <c r="B143" s="6"/>
      <c r="C143" s="9">
        <v>4</v>
      </c>
      <c r="D143" s="12">
        <v>11.6824002386</v>
      </c>
      <c r="E143" s="13">
        <f t="shared" si="155"/>
        <v>5.36223065067742</v>
      </c>
      <c r="F143" s="9" t="s">
        <v>109</v>
      </c>
      <c r="G143" s="6">
        <v>5</v>
      </c>
      <c r="H143" s="11">
        <f t="shared" si="138"/>
        <v>11.6824002386</v>
      </c>
      <c r="I143" s="11">
        <f t="shared" si="139"/>
        <v>284.8324002386</v>
      </c>
      <c r="J143" s="11">
        <f t="shared" si="140"/>
        <v>0.0751899895184544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1.0286122586115</v>
      </c>
      <c r="O143" s="11">
        <f t="shared" si="156"/>
        <v>0.338837487295342</v>
      </c>
      <c r="P143" s="11">
        <f t="shared" si="143"/>
        <v>0.0254771871181962</v>
      </c>
      <c r="Q143" s="16">
        <f t="shared" si="144"/>
        <v>0.00662406865073101</v>
      </c>
      <c r="R143" s="11">
        <f t="shared" si="145"/>
        <v>0.074022</v>
      </c>
      <c r="S143" s="17">
        <f t="shared" si="146"/>
        <v>0.0894878367340927</v>
      </c>
      <c r="T143" s="3">
        <v>0.01</v>
      </c>
      <c r="U143" s="18">
        <f t="shared" si="147"/>
        <v>0.000894878367340927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0.0108448783673409</v>
      </c>
      <c r="AU143" s="25">
        <f t="shared" si="151"/>
        <v>28.47</v>
      </c>
      <c r="AV143" s="1">
        <f t="shared" si="152"/>
        <v>0.26</v>
      </c>
      <c r="AW143" s="2">
        <f t="shared" si="157"/>
        <v>1</v>
      </c>
      <c r="AX143" s="1">
        <f t="shared" si="153"/>
        <v>537.848922959898</v>
      </c>
      <c r="AZ143" s="2">
        <f t="shared" si="158"/>
        <v>0.3</v>
      </c>
      <c r="BA143" s="1">
        <f t="shared" si="154"/>
        <v>161.354676887969</v>
      </c>
    </row>
    <row r="144" s="1" customFormat="1" spans="1:53">
      <c r="A144" s="6"/>
      <c r="B144" s="6"/>
      <c r="C144" s="9">
        <v>5</v>
      </c>
      <c r="D144" s="12">
        <v>16.7988450117419</v>
      </c>
      <c r="E144" s="13">
        <f t="shared" si="155"/>
        <v>11.6824002386</v>
      </c>
      <c r="F144" s="9" t="s">
        <v>111</v>
      </c>
      <c r="G144" s="6">
        <v>6</v>
      </c>
      <c r="H144" s="11">
        <f t="shared" si="138"/>
        <v>16.7988450117419</v>
      </c>
      <c r="I144" s="11">
        <f t="shared" si="139"/>
        <v>289.948845011742</v>
      </c>
      <c r="J144" s="11">
        <f t="shared" si="140"/>
        <v>0.137446493247782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0.598060300177146</v>
      </c>
      <c r="P144" s="11">
        <f t="shared" si="143"/>
        <v>0.0822012910100645</v>
      </c>
      <c r="Q144" s="16">
        <f t="shared" si="144"/>
        <v>0.0213723356626168</v>
      </c>
      <c r="R144" s="11">
        <f t="shared" si="145"/>
        <v>0.074022</v>
      </c>
      <c r="S144" s="17">
        <f t="shared" si="146"/>
        <v>0.288729508289654</v>
      </c>
      <c r="T144" s="3">
        <v>0.01</v>
      </c>
      <c r="U144" s="18">
        <f t="shared" si="147"/>
        <v>0.00288729508289654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0.0128372950828965</v>
      </c>
      <c r="AU144" s="25">
        <f t="shared" si="151"/>
        <v>28.47</v>
      </c>
      <c r="AV144" s="1">
        <f t="shared" si="152"/>
        <v>0.26</v>
      </c>
      <c r="AW144" s="2">
        <f t="shared" si="157"/>
        <v>1</v>
      </c>
      <c r="AX144" s="1">
        <f t="shared" si="153"/>
        <v>636.662311939532</v>
      </c>
      <c r="AZ144" s="2">
        <f t="shared" si="158"/>
        <v>0.3</v>
      </c>
      <c r="BA144" s="1">
        <f t="shared" si="154"/>
        <v>190.99869358186</v>
      </c>
    </row>
    <row r="145" s="1" customFormat="1" spans="1:53">
      <c r="A145" s="6"/>
      <c r="B145" s="6"/>
      <c r="C145" s="9">
        <v>6</v>
      </c>
      <c r="D145" s="12">
        <v>21.9945231136667</v>
      </c>
      <c r="E145" s="13">
        <f t="shared" si="155"/>
        <v>16.7988450117419</v>
      </c>
      <c r="F145" s="9" t="s">
        <v>109</v>
      </c>
      <c r="G145" s="6">
        <v>7</v>
      </c>
      <c r="H145" s="11">
        <f t="shared" si="138"/>
        <v>21.9945231136667</v>
      </c>
      <c r="I145" s="11">
        <f t="shared" si="139"/>
        <v>295.144523113667</v>
      </c>
      <c r="J145" s="11">
        <f t="shared" si="140"/>
        <v>0.248238607870801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0.800559009167081</v>
      </c>
      <c r="P145" s="11">
        <f t="shared" si="143"/>
        <v>0.198729653954064</v>
      </c>
      <c r="Q145" s="16">
        <f t="shared" si="144"/>
        <v>0.0516697100280566</v>
      </c>
      <c r="R145" s="11">
        <f t="shared" si="145"/>
        <v>0.074022</v>
      </c>
      <c r="S145" s="17">
        <f t="shared" si="146"/>
        <v>0.698031801735384</v>
      </c>
      <c r="T145" s="3">
        <v>0.01</v>
      </c>
      <c r="U145" s="18">
        <f t="shared" si="147"/>
        <v>0.00698031801735384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0.0169303180173538</v>
      </c>
      <c r="AU145" s="25">
        <f t="shared" si="151"/>
        <v>28.47</v>
      </c>
      <c r="AV145" s="1">
        <f t="shared" si="152"/>
        <v>0.26</v>
      </c>
      <c r="AW145" s="2">
        <f t="shared" si="157"/>
        <v>1</v>
      </c>
      <c r="AX145" s="1">
        <f t="shared" si="153"/>
        <v>839.654720187979</v>
      </c>
      <c r="AZ145" s="2">
        <f t="shared" si="158"/>
        <v>0.3</v>
      </c>
      <c r="BA145" s="1">
        <f t="shared" si="154"/>
        <v>251.896416056394</v>
      </c>
    </row>
    <row r="146" s="1" customFormat="1" spans="1:53">
      <c r="A146" s="6"/>
      <c r="B146" s="6"/>
      <c r="C146" s="9">
        <v>7</v>
      </c>
      <c r="D146" s="12">
        <v>22.8543454667742</v>
      </c>
      <c r="E146" s="13">
        <f t="shared" si="155"/>
        <v>21.9945231136667</v>
      </c>
      <c r="F146" s="9" t="s">
        <v>109</v>
      </c>
      <c r="G146" s="6">
        <v>8</v>
      </c>
      <c r="H146" s="11">
        <f t="shared" si="138"/>
        <v>22.8543454667742</v>
      </c>
      <c r="I146" s="11">
        <f t="shared" si="139"/>
        <v>296.004345466774</v>
      </c>
      <c r="J146" s="11">
        <f t="shared" si="140"/>
        <v>0.273203857711565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0.886529355213017</v>
      </c>
      <c r="P146" s="11">
        <f t="shared" si="143"/>
        <v>0.242203239818743</v>
      </c>
      <c r="Q146" s="16">
        <f t="shared" si="144"/>
        <v>0.0629728423528731</v>
      </c>
      <c r="R146" s="11">
        <f t="shared" si="145"/>
        <v>0.074022</v>
      </c>
      <c r="S146" s="17">
        <f t="shared" si="146"/>
        <v>0.850731435963269</v>
      </c>
      <c r="T146" s="3">
        <v>0.01</v>
      </c>
      <c r="U146" s="18">
        <f t="shared" si="147"/>
        <v>0.00850731435963269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0.0184573143596327</v>
      </c>
      <c r="AU146" s="25">
        <f t="shared" si="151"/>
        <v>28.47</v>
      </c>
      <c r="AV146" s="1">
        <f t="shared" si="152"/>
        <v>0.26</v>
      </c>
      <c r="AW146" s="2">
        <f t="shared" si="157"/>
        <v>1</v>
      </c>
      <c r="AX146" s="1">
        <f t="shared" si="153"/>
        <v>915.38570676425</v>
      </c>
      <c r="AZ146" s="2">
        <f t="shared" si="158"/>
        <v>0.3</v>
      </c>
      <c r="BA146" s="1">
        <f t="shared" si="154"/>
        <v>274.615712029275</v>
      </c>
    </row>
    <row r="147" s="1" customFormat="1" spans="1:53">
      <c r="A147" s="6"/>
      <c r="B147" s="6"/>
      <c r="C147" s="9">
        <v>8</v>
      </c>
      <c r="D147" s="12">
        <v>20.9359829296774</v>
      </c>
      <c r="E147" s="13">
        <f t="shared" si="155"/>
        <v>22.8543454667742</v>
      </c>
      <c r="F147" s="9" t="s">
        <v>109</v>
      </c>
      <c r="G147" s="6">
        <v>9</v>
      </c>
      <c r="H147" s="11">
        <f t="shared" si="138"/>
        <v>20.9359829296774</v>
      </c>
      <c r="I147" s="11">
        <f t="shared" si="139"/>
        <v>294.085982929677</v>
      </c>
      <c r="J147" s="11">
        <f t="shared" si="140"/>
        <v>0.220444455324019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0.929026115394275</v>
      </c>
      <c r="P147" s="11">
        <f t="shared" si="143"/>
        <v>0.20479865598988</v>
      </c>
      <c r="Q147" s="16">
        <f t="shared" si="144"/>
        <v>0.0532476505573689</v>
      </c>
      <c r="R147" s="11">
        <f t="shared" si="145"/>
        <v>0.074022</v>
      </c>
      <c r="S147" s="17">
        <f t="shared" si="146"/>
        <v>0.719348984860837</v>
      </c>
      <c r="T147" s="3">
        <v>0.01</v>
      </c>
      <c r="U147" s="18">
        <f t="shared" si="147"/>
        <v>0.00719348984860837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8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0.0126834898486084</v>
      </c>
      <c r="AU147" s="25">
        <f t="shared" si="151"/>
        <v>28.47</v>
      </c>
      <c r="AV147" s="1">
        <f t="shared" si="152"/>
        <v>0.26</v>
      </c>
      <c r="AW147" s="2">
        <f t="shared" si="157"/>
        <v>1</v>
      </c>
      <c r="AX147" s="1">
        <f t="shared" si="153"/>
        <v>629.034381334371</v>
      </c>
      <c r="AZ147" s="2">
        <f t="shared" si="158"/>
        <v>0.3</v>
      </c>
      <c r="BA147" s="1">
        <f t="shared" si="154"/>
        <v>188.710314400311</v>
      </c>
    </row>
    <row r="148" s="1" customFormat="1" spans="1:53">
      <c r="A148" s="6"/>
      <c r="B148" s="6"/>
      <c r="C148" s="9">
        <v>9</v>
      </c>
      <c r="D148" s="12">
        <v>17.0260723803333</v>
      </c>
      <c r="E148" s="13">
        <f t="shared" si="155"/>
        <v>20.9359829296774</v>
      </c>
      <c r="F148" s="9" t="s">
        <v>109</v>
      </c>
      <c r="G148" s="6">
        <v>10</v>
      </c>
      <c r="H148" s="11">
        <f t="shared" si="138"/>
        <v>17.0260723803333</v>
      </c>
      <c r="I148" s="11">
        <f t="shared" si="139"/>
        <v>290.176072380333</v>
      </c>
      <c r="J148" s="11">
        <f t="shared" si="140"/>
        <v>0.14110875812736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1.00892745940439</v>
      </c>
      <c r="P148" s="11">
        <f t="shared" si="143"/>
        <v>0.142368500837146</v>
      </c>
      <c r="Q148" s="16">
        <f t="shared" si="144"/>
        <v>0.0370158102176581</v>
      </c>
      <c r="R148" s="11">
        <f t="shared" si="145"/>
        <v>0.074022</v>
      </c>
      <c r="S148" s="17">
        <f t="shared" si="146"/>
        <v>0.50006498362187</v>
      </c>
      <c r="T148" s="3">
        <v>0.01</v>
      </c>
      <c r="U148" s="18">
        <f t="shared" si="147"/>
        <v>0.0050006498362187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0.0104906498362187</v>
      </c>
      <c r="AU148" s="25">
        <f t="shared" si="151"/>
        <v>28.47</v>
      </c>
      <c r="AV148" s="1">
        <f t="shared" si="152"/>
        <v>0.26</v>
      </c>
      <c r="AW148" s="2">
        <f t="shared" si="157"/>
        <v>1</v>
      </c>
      <c r="AX148" s="1">
        <f t="shared" si="153"/>
        <v>520.281051058309</v>
      </c>
      <c r="AZ148" s="2">
        <f t="shared" si="158"/>
        <v>0.3</v>
      </c>
      <c r="BA148" s="1">
        <f t="shared" si="154"/>
        <v>156.084315317493</v>
      </c>
    </row>
    <row r="149" s="1" customFormat="1" spans="1:53">
      <c r="A149" s="6"/>
      <c r="B149" s="6"/>
      <c r="C149" s="9">
        <v>10</v>
      </c>
      <c r="D149" s="12">
        <v>9.98522617183871</v>
      </c>
      <c r="E149" s="13">
        <f t="shared" si="155"/>
        <v>17.0260723803333</v>
      </c>
      <c r="F149" s="9" t="s">
        <v>109</v>
      </c>
      <c r="G149" s="6">
        <v>11</v>
      </c>
      <c r="H149" s="11">
        <f t="shared" si="138"/>
        <v>9.98522617183871</v>
      </c>
      <c r="I149" s="11">
        <f t="shared" si="139"/>
        <v>283.135226171839</v>
      </c>
      <c r="J149" s="11">
        <f t="shared" si="140"/>
        <v>0.0612589604176022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0.823231010638886</v>
      </c>
      <c r="O149" s="11">
        <f t="shared" si="156"/>
        <v>0.328027947928362</v>
      </c>
      <c r="P149" s="11">
        <f t="shared" si="143"/>
        <v>0.0200946510780108</v>
      </c>
      <c r="Q149" s="16">
        <f t="shared" si="144"/>
        <v>0.00522460928028281</v>
      </c>
      <c r="R149" s="11">
        <f t="shared" si="145"/>
        <v>0.074022</v>
      </c>
      <c r="S149" s="17">
        <f t="shared" si="146"/>
        <v>0.0705818443203752</v>
      </c>
      <c r="T149" s="3">
        <v>0.01</v>
      </c>
      <c r="U149" s="18">
        <f t="shared" si="147"/>
        <v>0.000705818443203752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0.00619581844320375</v>
      </c>
      <c r="AU149" s="25">
        <f t="shared" si="151"/>
        <v>28.47</v>
      </c>
      <c r="AV149" s="1">
        <f t="shared" si="152"/>
        <v>0.26</v>
      </c>
      <c r="AW149" s="2">
        <f t="shared" si="157"/>
        <v>1</v>
      </c>
      <c r="AX149" s="1">
        <f t="shared" si="153"/>
        <v>307.280004777895</v>
      </c>
      <c r="AZ149" s="2">
        <f t="shared" si="158"/>
        <v>0.3</v>
      </c>
      <c r="BA149" s="1">
        <f t="shared" si="154"/>
        <v>92.1840014333685</v>
      </c>
    </row>
    <row r="150" s="1" customFormat="1" spans="1:54">
      <c r="A150" s="6"/>
      <c r="B150" s="6"/>
      <c r="C150" s="9">
        <v>11</v>
      </c>
      <c r="D150" s="12">
        <v>2.9626513186</v>
      </c>
      <c r="E150" s="13">
        <f t="shared" si="155"/>
        <v>9.98522617183871</v>
      </c>
      <c r="F150" s="9" t="s">
        <v>111</v>
      </c>
      <c r="G150" s="6">
        <v>12</v>
      </c>
      <c r="H150" s="11">
        <f t="shared" si="138"/>
        <v>2.9626513186</v>
      </c>
      <c r="I150" s="11">
        <f t="shared" si="139"/>
        <v>276.1126513186</v>
      </c>
      <c r="J150" s="11">
        <f t="shared" si="140"/>
        <v>0.025545595267726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0.592633296850351</v>
      </c>
      <c r="P150" s="11">
        <f t="shared" si="143"/>
        <v>0.0151391703435172</v>
      </c>
      <c r="Q150" s="16">
        <f t="shared" si="144"/>
        <v>0.00393618428931446</v>
      </c>
      <c r="R150" s="11">
        <f t="shared" si="145"/>
        <v>0.074022</v>
      </c>
      <c r="S150" s="17">
        <f t="shared" si="146"/>
        <v>0.0531758705427368</v>
      </c>
      <c r="T150" s="3">
        <v>0.01</v>
      </c>
      <c r="U150" s="18">
        <f t="shared" si="147"/>
        <v>0.000531758705427368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0.00602175870542737</v>
      </c>
      <c r="AU150" s="25">
        <f t="shared" si="151"/>
        <v>28.47</v>
      </c>
      <c r="AV150" s="1">
        <f t="shared" si="152"/>
        <v>0.26</v>
      </c>
      <c r="AW150" s="2">
        <f t="shared" si="157"/>
        <v>1</v>
      </c>
      <c r="AX150" s="1">
        <f t="shared" si="153"/>
        <v>298.647557338407</v>
      </c>
      <c r="AY150" s="1">
        <f>SUM(AX139:AX150)</f>
        <v>5871.53468939093</v>
      </c>
      <c r="AZ150" s="2">
        <f t="shared" si="158"/>
        <v>0.3</v>
      </c>
      <c r="BA150" s="1">
        <f t="shared" si="154"/>
        <v>89.5942672015221</v>
      </c>
      <c r="BB150" s="1">
        <f>SUM(BA139:BA150)</f>
        <v>1761.46040681728</v>
      </c>
    </row>
    <row r="151" s="1" customFormat="1" spans="1:46">
      <c r="A151" s="6"/>
      <c r="B151" s="6"/>
      <c r="C151" s="9">
        <v>12</v>
      </c>
      <c r="D151" s="12">
        <v>-3.65549001880645</v>
      </c>
      <c r="E151" s="13">
        <f t="shared" si="155"/>
        <v>2.9626513186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66"/>
  <sheetViews>
    <sheetView topLeftCell="A130" workbookViewId="0">
      <pane xSplit="4" topLeftCell="AQ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10.1111111111111" style="1" customWidth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864.9</v>
      </c>
      <c r="F3" s="3">
        <v>759.42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120.8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5.6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2769.63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7416.07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1145.18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63.8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72.8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8.6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17.3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34152966.3167451</v>
      </c>
      <c r="J16" s="7" t="s">
        <v>35</v>
      </c>
      <c r="K16" s="7">
        <f>I16/(10000*1000)</f>
        <v>3.41529663167451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48918153.1807576</v>
      </c>
      <c r="J17" s="7" t="s">
        <v>35</v>
      </c>
      <c r="K17" s="7">
        <f>I17/(10000*1000)</f>
        <v>4.89181531807576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-15.19</v>
      </c>
      <c r="E29" s="9"/>
      <c r="F29" s="9"/>
      <c r="G29" s="6">
        <v>1</v>
      </c>
      <c r="H29" s="11">
        <f t="shared" ref="H29:H40" si="0">E30</f>
        <v>-15.19</v>
      </c>
      <c r="I29" s="11">
        <f t="shared" ref="I29:I40" si="1">H29+273.15</f>
        <v>257.96</v>
      </c>
      <c r="J29" s="11">
        <f t="shared" ref="J29:J40" si="2">EXP(($C$18*(I29-$C$16))/($C$19*I29*$C$16))</f>
        <v>0.0021360289425016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0.00255238103393784</v>
      </c>
      <c r="Q29" s="16">
        <f t="shared" ref="Q29:Q40" si="6">P29*$B$31</f>
        <v>0.000612571448145081</v>
      </c>
      <c r="R29" s="11">
        <f t="shared" ref="R29:R40" si="7">L29*$B$31</f>
        <v>0.2867805</v>
      </c>
      <c r="S29" s="17">
        <f t="shared" ref="S29:S40" si="8">Q29/R29</f>
        <v>0.0021360289425016</v>
      </c>
      <c r="T29" s="3">
        <v>0.01</v>
      </c>
      <c r="U29" s="18">
        <f t="shared" ref="U29:U40" si="9">S29*T29</f>
        <v>2.1360289425016e-5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0.021921360289425</v>
      </c>
      <c r="AR29" s="25">
        <f t="shared" ref="AR29:AR40" si="15">$B$29/12</f>
        <v>119.491875</v>
      </c>
      <c r="AS29" s="1">
        <f t="shared" ref="AS29:AS40" si="16">$B$31</f>
        <v>0.24</v>
      </c>
      <c r="AT29" s="2">
        <f>$E$4/12</f>
        <v>10.0666666666667</v>
      </c>
      <c r="AU29" s="1">
        <f t="shared" ref="AU29:AU40" si="17">AT29*10000*AS29*0.67*AR29*AQ29</f>
        <v>42401.1473523726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-13.3163946847419</v>
      </c>
      <c r="E30" s="13">
        <f t="shared" ref="E30:E41" si="18">D29</f>
        <v>-15.19</v>
      </c>
      <c r="F30" s="9" t="s">
        <v>109</v>
      </c>
      <c r="G30" s="6">
        <v>2</v>
      </c>
      <c r="H30" s="11">
        <f t="shared" si="0"/>
        <v>-13.3163946847419</v>
      </c>
      <c r="I30" s="11">
        <f t="shared" si="1"/>
        <v>259.833605315258</v>
      </c>
      <c r="J30" s="11">
        <f t="shared" si="2"/>
        <v>0.00280421092517067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2.38728511896606</v>
      </c>
      <c r="P30" s="11">
        <f t="shared" si="5"/>
        <v>0.00669445101210198</v>
      </c>
      <c r="Q30" s="16">
        <f t="shared" si="6"/>
        <v>0.00160666824290448</v>
      </c>
      <c r="R30" s="11">
        <f t="shared" si="7"/>
        <v>0.2867805</v>
      </c>
      <c r="S30" s="17">
        <f t="shared" si="8"/>
        <v>0.00560243197464429</v>
      </c>
      <c r="T30" s="3">
        <v>0.01</v>
      </c>
      <c r="U30" s="18">
        <f t="shared" si="9"/>
        <v>5.60243197464429e-5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0.0219560243197464</v>
      </c>
      <c r="AR30" s="25">
        <f t="shared" si="15"/>
        <v>119.491875</v>
      </c>
      <c r="AS30" s="1">
        <f t="shared" si="16"/>
        <v>0.24</v>
      </c>
      <c r="AT30" s="2">
        <f t="shared" ref="AT30:AT40" si="20">$E$4/12</f>
        <v>10.0666666666667</v>
      </c>
      <c r="AU30" s="1">
        <f t="shared" si="17"/>
        <v>42468.1958675231</v>
      </c>
    </row>
    <row r="31" s="1" customFormat="1" spans="1:47">
      <c r="A31" s="6" t="s">
        <v>72</v>
      </c>
      <c r="B31" s="6">
        <v>0.24</v>
      </c>
      <c r="C31" s="9">
        <v>2</v>
      </c>
      <c r="D31" s="12">
        <v>-11.1660714145357</v>
      </c>
      <c r="E31" s="13">
        <f t="shared" si="18"/>
        <v>-13.3163946847419</v>
      </c>
      <c r="F31" s="9" t="s">
        <v>109</v>
      </c>
      <c r="G31" s="6">
        <v>3</v>
      </c>
      <c r="H31" s="11">
        <f t="shared" si="0"/>
        <v>-11.1660714145357</v>
      </c>
      <c r="I31" s="11">
        <f t="shared" si="1"/>
        <v>261.983928585464</v>
      </c>
      <c r="J31" s="11">
        <f t="shared" si="2"/>
        <v>0.00381406724814102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3.57550941795396</v>
      </c>
      <c r="P31" s="11">
        <f t="shared" si="5"/>
        <v>0.013637233366438</v>
      </c>
      <c r="Q31" s="16">
        <f t="shared" si="6"/>
        <v>0.00327293600794511</v>
      </c>
      <c r="R31" s="11">
        <f t="shared" si="7"/>
        <v>0.2867805</v>
      </c>
      <c r="S31" s="17">
        <f t="shared" si="8"/>
        <v>0.0114126867340879</v>
      </c>
      <c r="T31" s="3">
        <v>0.01</v>
      </c>
      <c r="U31" s="18">
        <f t="shared" si="9"/>
        <v>0.000114126867340879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0.0220141268673409</v>
      </c>
      <c r="AR31" s="25">
        <f t="shared" si="15"/>
        <v>119.491875</v>
      </c>
      <c r="AS31" s="1">
        <f t="shared" si="16"/>
        <v>0.24</v>
      </c>
      <c r="AT31" s="2">
        <f t="shared" si="20"/>
        <v>10.0666666666667</v>
      </c>
      <c r="AU31" s="1">
        <f t="shared" si="17"/>
        <v>42580.5800740492</v>
      </c>
    </row>
    <row r="32" s="1" customFormat="1" spans="1:47">
      <c r="A32" s="6"/>
      <c r="B32" s="6"/>
      <c r="C32" s="9">
        <v>3</v>
      </c>
      <c r="D32" s="12">
        <v>-0.496420166451613</v>
      </c>
      <c r="E32" s="13">
        <f t="shared" si="18"/>
        <v>-11.1660714145357</v>
      </c>
      <c r="F32" s="9" t="s">
        <v>109</v>
      </c>
      <c r="G32" s="6">
        <v>4</v>
      </c>
      <c r="H32" s="11">
        <f t="shared" si="0"/>
        <v>-0.496420166451613</v>
      </c>
      <c r="I32" s="11">
        <f t="shared" si="1"/>
        <v>272.653579833548</v>
      </c>
      <c r="J32" s="11">
        <f t="shared" si="2"/>
        <v>0.0163313021258928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4.75679093458752</v>
      </c>
      <c r="P32" s="11">
        <f t="shared" si="5"/>
        <v>0.0776845899024566</v>
      </c>
      <c r="Q32" s="16">
        <f t="shared" si="6"/>
        <v>0.0186443015765896</v>
      </c>
      <c r="R32" s="11">
        <f t="shared" si="7"/>
        <v>0.2867805</v>
      </c>
      <c r="S32" s="17">
        <f t="shared" si="8"/>
        <v>0.0650124453252212</v>
      </c>
      <c r="T32" s="3">
        <v>0.01</v>
      </c>
      <c r="U32" s="18">
        <f t="shared" si="9"/>
        <v>0.000650124453252212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0.0225501244532522</v>
      </c>
      <c r="AR32" s="25">
        <f t="shared" si="15"/>
        <v>119.491875</v>
      </c>
      <c r="AS32" s="1">
        <f t="shared" si="16"/>
        <v>0.24</v>
      </c>
      <c r="AT32" s="2">
        <f t="shared" si="20"/>
        <v>10.0666666666667</v>
      </c>
      <c r="AU32" s="1">
        <f t="shared" si="17"/>
        <v>43617.327443769</v>
      </c>
    </row>
    <row r="33" s="1" customFormat="1" spans="1:47">
      <c r="A33" s="6"/>
      <c r="B33" s="6"/>
      <c r="C33" s="9">
        <v>4</v>
      </c>
      <c r="D33" s="12">
        <v>8.6063053846</v>
      </c>
      <c r="E33" s="13">
        <f t="shared" si="18"/>
        <v>-0.496420166451613</v>
      </c>
      <c r="F33" s="9" t="s">
        <v>109</v>
      </c>
      <c r="G33" s="6">
        <v>5</v>
      </c>
      <c r="H33" s="11">
        <f t="shared" si="0"/>
        <v>8.6063053846</v>
      </c>
      <c r="I33" s="11">
        <f t="shared" si="1"/>
        <v>281.7563053846</v>
      </c>
      <c r="J33" s="11">
        <f t="shared" si="2"/>
        <v>0.051769895205248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4.44515102745081</v>
      </c>
      <c r="O33" s="11">
        <f t="shared" si="19"/>
        <v>1.42887406723425</v>
      </c>
      <c r="P33" s="11">
        <f t="shared" si="5"/>
        <v>0.0739726607222137</v>
      </c>
      <c r="Q33" s="16">
        <f t="shared" si="6"/>
        <v>0.0177534385733313</v>
      </c>
      <c r="R33" s="11">
        <f t="shared" si="7"/>
        <v>0.2867805</v>
      </c>
      <c r="S33" s="17">
        <f t="shared" si="8"/>
        <v>0.0619060172268731</v>
      </c>
      <c r="T33" s="3">
        <v>0.01</v>
      </c>
      <c r="U33" s="18">
        <f t="shared" si="9"/>
        <v>0.000619060172268731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0.0300690601722687</v>
      </c>
      <c r="AR33" s="25">
        <f t="shared" si="15"/>
        <v>119.491875</v>
      </c>
      <c r="AS33" s="1">
        <f t="shared" si="16"/>
        <v>0.24</v>
      </c>
      <c r="AT33" s="2">
        <f t="shared" si="20"/>
        <v>10.0666666666667</v>
      </c>
      <c r="AU33" s="1">
        <f t="shared" si="17"/>
        <v>58160.7452401926</v>
      </c>
    </row>
    <row r="34" s="1" customFormat="1" spans="1:47">
      <c r="A34" s="6"/>
      <c r="B34" s="6"/>
      <c r="C34" s="9">
        <v>5</v>
      </c>
      <c r="D34" s="12">
        <v>14.2687376203871</v>
      </c>
      <c r="E34" s="13">
        <f t="shared" si="18"/>
        <v>8.6063053846</v>
      </c>
      <c r="F34" s="9" t="s">
        <v>111</v>
      </c>
      <c r="G34" s="6">
        <v>6</v>
      </c>
      <c r="H34" s="11">
        <f t="shared" si="0"/>
        <v>14.2687376203871</v>
      </c>
      <c r="I34" s="11">
        <f t="shared" si="1"/>
        <v>287.418737620387</v>
      </c>
      <c r="J34" s="11">
        <f t="shared" si="2"/>
        <v>0.10227091157973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2.54982015651204</v>
      </c>
      <c r="P34" s="11">
        <f t="shared" si="5"/>
        <v>0.260772431770855</v>
      </c>
      <c r="Q34" s="16">
        <f t="shared" si="6"/>
        <v>0.0625853836250053</v>
      </c>
      <c r="R34" s="11">
        <f t="shared" si="7"/>
        <v>0.2867805</v>
      </c>
      <c r="S34" s="17">
        <f t="shared" si="8"/>
        <v>0.218234446292566</v>
      </c>
      <c r="T34" s="3">
        <v>0.01</v>
      </c>
      <c r="U34" s="18">
        <f t="shared" si="9"/>
        <v>0.00218234446292566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0.0316323444629257</v>
      </c>
      <c r="AR34" s="25">
        <f t="shared" si="15"/>
        <v>119.491875</v>
      </c>
      <c r="AS34" s="1">
        <f t="shared" si="16"/>
        <v>0.24</v>
      </c>
      <c r="AT34" s="2">
        <f t="shared" si="20"/>
        <v>10.0666666666667</v>
      </c>
      <c r="AU34" s="1">
        <f t="shared" si="17"/>
        <v>61184.5104941112</v>
      </c>
    </row>
    <row r="35" s="1" customFormat="1" spans="1:47">
      <c r="A35" s="6"/>
      <c r="B35" s="6"/>
      <c r="C35" s="9">
        <v>6</v>
      </c>
      <c r="D35" s="12">
        <v>20.4141445163333</v>
      </c>
      <c r="E35" s="13">
        <f t="shared" si="18"/>
        <v>14.2687376203871</v>
      </c>
      <c r="F35" s="9" t="s">
        <v>109</v>
      </c>
      <c r="G35" s="6">
        <v>7</v>
      </c>
      <c r="H35" s="11">
        <f t="shared" si="0"/>
        <v>20.4141445163333</v>
      </c>
      <c r="I35" s="11">
        <f t="shared" si="1"/>
        <v>293.564144516333</v>
      </c>
      <c r="J35" s="11">
        <f t="shared" si="2"/>
        <v>0.207844865942361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3.48396647474118</v>
      </c>
      <c r="P35" s="11">
        <f t="shared" si="5"/>
        <v>0.724124544890262</v>
      </c>
      <c r="Q35" s="16">
        <f t="shared" si="6"/>
        <v>0.173789890773663</v>
      </c>
      <c r="R35" s="11">
        <f t="shared" si="7"/>
        <v>0.2867805</v>
      </c>
      <c r="S35" s="17">
        <f t="shared" si="8"/>
        <v>0.606003165395356</v>
      </c>
      <c r="T35" s="3">
        <v>0.01</v>
      </c>
      <c r="U35" s="18">
        <f t="shared" si="9"/>
        <v>0.00606003165395356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0.0355100316539536</v>
      </c>
      <c r="AR35" s="25">
        <f t="shared" si="15"/>
        <v>119.491875</v>
      </c>
      <c r="AS35" s="1">
        <f t="shared" si="16"/>
        <v>0.24</v>
      </c>
      <c r="AT35" s="2">
        <f t="shared" si="20"/>
        <v>10.0666666666667</v>
      </c>
      <c r="AU35" s="1">
        <f t="shared" si="17"/>
        <v>68684.8838195977</v>
      </c>
    </row>
    <row r="36" s="1" customFormat="1" spans="1:47">
      <c r="A36" s="6"/>
      <c r="B36" s="6"/>
      <c r="C36" s="9">
        <v>7</v>
      </c>
      <c r="D36" s="12">
        <v>22.3896726603226</v>
      </c>
      <c r="E36" s="13">
        <f t="shared" si="18"/>
        <v>20.4141445163333</v>
      </c>
      <c r="F36" s="9" t="s">
        <v>109</v>
      </c>
      <c r="G36" s="6">
        <v>8</v>
      </c>
      <c r="H36" s="11">
        <f t="shared" si="0"/>
        <v>22.3896726603226</v>
      </c>
      <c r="I36" s="11">
        <f t="shared" si="1"/>
        <v>295.539672660323</v>
      </c>
      <c r="J36" s="11">
        <f t="shared" si="2"/>
        <v>0.259433229168717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3.95476067985092</v>
      </c>
      <c r="P36" s="11">
        <f t="shared" si="5"/>
        <v>1.0259963337632</v>
      </c>
      <c r="Q36" s="16">
        <f t="shared" si="6"/>
        <v>0.246239120103167</v>
      </c>
      <c r="R36" s="11">
        <f t="shared" si="7"/>
        <v>0.2867805</v>
      </c>
      <c r="S36" s="17">
        <f t="shared" si="8"/>
        <v>0.858632717716745</v>
      </c>
      <c r="T36" s="3">
        <v>0.01</v>
      </c>
      <c r="U36" s="18">
        <f t="shared" si="9"/>
        <v>0.00858632717716745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0.0380363271771674</v>
      </c>
      <c r="AR36" s="25">
        <f t="shared" si="15"/>
        <v>119.491875</v>
      </c>
      <c r="AS36" s="1">
        <f t="shared" si="16"/>
        <v>0.24</v>
      </c>
      <c r="AT36" s="2">
        <f t="shared" si="20"/>
        <v>10.0666666666667</v>
      </c>
      <c r="AU36" s="1">
        <f t="shared" si="17"/>
        <v>73571.3428404416</v>
      </c>
    </row>
    <row r="37" s="1" customFormat="1" spans="1:47">
      <c r="A37" s="6"/>
      <c r="B37" s="6"/>
      <c r="C37" s="9">
        <v>8</v>
      </c>
      <c r="D37" s="12">
        <v>19.7147259051613</v>
      </c>
      <c r="E37" s="13">
        <f t="shared" si="18"/>
        <v>22.3896726603226</v>
      </c>
      <c r="F37" s="9" t="s">
        <v>109</v>
      </c>
      <c r="G37" s="6">
        <v>9</v>
      </c>
      <c r="H37" s="11">
        <f t="shared" si="0"/>
        <v>19.7147259051613</v>
      </c>
      <c r="I37" s="11">
        <f t="shared" si="1"/>
        <v>292.864725905161</v>
      </c>
      <c r="J37" s="11">
        <f t="shared" si="2"/>
        <v>0.192016526365521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4.12368309608773</v>
      </c>
      <c r="P37" s="11">
        <f t="shared" si="5"/>
        <v>0.791815303942982</v>
      </c>
      <c r="Q37" s="16">
        <f t="shared" si="6"/>
        <v>0.190035672946316</v>
      </c>
      <c r="R37" s="11">
        <f t="shared" si="7"/>
        <v>0.2867805</v>
      </c>
      <c r="S37" s="17">
        <f t="shared" si="8"/>
        <v>0.662652003697308</v>
      </c>
      <c r="T37" s="3">
        <v>0.01</v>
      </c>
      <c r="U37" s="18">
        <f t="shared" si="9"/>
        <v>0.00662652003697308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0.0285265200369731</v>
      </c>
      <c r="AR37" s="25">
        <f t="shared" si="15"/>
        <v>119.491875</v>
      </c>
      <c r="AS37" s="1">
        <f t="shared" si="16"/>
        <v>0.24</v>
      </c>
      <c r="AT37" s="2">
        <f t="shared" si="20"/>
        <v>10.0666666666667</v>
      </c>
      <c r="AU37" s="1">
        <f t="shared" si="17"/>
        <v>55177.1041380858</v>
      </c>
    </row>
    <row r="38" s="1" customFormat="1" spans="1:47">
      <c r="A38" s="6"/>
      <c r="B38" s="6"/>
      <c r="C38" s="9">
        <v>9</v>
      </c>
      <c r="D38" s="12">
        <v>16.2466503603333</v>
      </c>
      <c r="E38" s="13">
        <f t="shared" si="18"/>
        <v>19.7147259051613</v>
      </c>
      <c r="F38" s="9" t="s">
        <v>109</v>
      </c>
      <c r="G38" s="6">
        <v>10</v>
      </c>
      <c r="H38" s="11">
        <f t="shared" si="0"/>
        <v>16.2466503603333</v>
      </c>
      <c r="I38" s="11">
        <f t="shared" si="1"/>
        <v>289.396650360333</v>
      </c>
      <c r="J38" s="11">
        <f t="shared" si="2"/>
        <v>0.128915743912081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4.52678654214474</v>
      </c>
      <c r="P38" s="11">
        <f t="shared" si="5"/>
        <v>0.583574054611785</v>
      </c>
      <c r="Q38" s="16">
        <f t="shared" si="6"/>
        <v>0.140057773106828</v>
      </c>
      <c r="R38" s="11">
        <f t="shared" si="7"/>
        <v>0.2867805</v>
      </c>
      <c r="S38" s="17">
        <f t="shared" si="8"/>
        <v>0.48837969494728</v>
      </c>
      <c r="T38" s="3">
        <v>0.01</v>
      </c>
      <c r="U38" s="18">
        <f t="shared" si="9"/>
        <v>0.00488379694947279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0.0267837969494728</v>
      </c>
      <c r="AR38" s="25">
        <f t="shared" si="15"/>
        <v>119.491875</v>
      </c>
      <c r="AS38" s="1">
        <f t="shared" si="16"/>
        <v>0.24</v>
      </c>
      <c r="AT38" s="2">
        <f t="shared" si="20"/>
        <v>10.0666666666667</v>
      </c>
      <c r="AU38" s="1">
        <f t="shared" si="17"/>
        <v>51806.2613869119</v>
      </c>
    </row>
    <row r="39" s="1" customFormat="1" spans="1:47">
      <c r="A39" s="6"/>
      <c r="B39" s="6"/>
      <c r="C39" s="9">
        <v>10</v>
      </c>
      <c r="D39" s="12">
        <v>5.37685946145162</v>
      </c>
      <c r="E39" s="13">
        <f t="shared" si="18"/>
        <v>16.2466503603333</v>
      </c>
      <c r="F39" s="9" t="s">
        <v>109</v>
      </c>
      <c r="G39" s="6">
        <v>11</v>
      </c>
      <c r="H39" s="11">
        <f t="shared" si="0"/>
        <v>5.37685946145162</v>
      </c>
      <c r="I39" s="11">
        <f t="shared" si="1"/>
        <v>278.526859461452</v>
      </c>
      <c r="J39" s="11">
        <f t="shared" si="2"/>
        <v>0.0346786364749408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3.74605186315631</v>
      </c>
      <c r="O39" s="11">
        <f t="shared" si="19"/>
        <v>1.39207937437665</v>
      </c>
      <c r="P39" s="11">
        <f t="shared" si="5"/>
        <v>0.0482754145682708</v>
      </c>
      <c r="Q39" s="16">
        <f t="shared" si="6"/>
        <v>0.011586099496385</v>
      </c>
      <c r="R39" s="11">
        <f t="shared" si="7"/>
        <v>0.2867805</v>
      </c>
      <c r="S39" s="17">
        <f t="shared" si="8"/>
        <v>0.0404005833603924</v>
      </c>
      <c r="T39" s="3">
        <v>0.01</v>
      </c>
      <c r="U39" s="18">
        <f t="shared" si="9"/>
        <v>0.000404005833603924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0.0223040058336039</v>
      </c>
      <c r="AR39" s="25">
        <f t="shared" si="15"/>
        <v>119.491875</v>
      </c>
      <c r="AS39" s="1">
        <f t="shared" si="16"/>
        <v>0.24</v>
      </c>
      <c r="AT39" s="2">
        <f t="shared" si="20"/>
        <v>10.0666666666667</v>
      </c>
      <c r="AU39" s="1">
        <f t="shared" si="17"/>
        <v>43141.2752407995</v>
      </c>
    </row>
    <row r="40" s="1" customFormat="1" spans="1:48">
      <c r="A40" s="6"/>
      <c r="B40" s="6"/>
      <c r="C40" s="9">
        <v>11</v>
      </c>
      <c r="D40" s="12">
        <v>-5.15668567803333</v>
      </c>
      <c r="E40" s="13">
        <f t="shared" si="18"/>
        <v>5.37685946145162</v>
      </c>
      <c r="F40" s="9" t="s">
        <v>111</v>
      </c>
      <c r="G40" s="6">
        <v>12</v>
      </c>
      <c r="H40" s="11">
        <f t="shared" si="0"/>
        <v>-5.15668567803333</v>
      </c>
      <c r="I40" s="11">
        <f t="shared" si="1"/>
        <v>267.993314321967</v>
      </c>
      <c r="J40" s="11">
        <f t="shared" si="2"/>
        <v>0.00877655644816652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2.53872270980838</v>
      </c>
      <c r="P40" s="11">
        <f t="shared" si="5"/>
        <v>0.0222812431688755</v>
      </c>
      <c r="Q40" s="16">
        <f t="shared" si="6"/>
        <v>0.00534749836053012</v>
      </c>
      <c r="R40" s="11">
        <f t="shared" si="7"/>
        <v>0.2867805</v>
      </c>
      <c r="S40" s="17">
        <f t="shared" si="8"/>
        <v>0.0186466595899307</v>
      </c>
      <c r="T40" s="3">
        <v>0.01</v>
      </c>
      <c r="U40" s="18">
        <f t="shared" si="9"/>
        <v>0.000186466595899307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0.0220864665958993</v>
      </c>
      <c r="AR40" s="25">
        <f t="shared" si="15"/>
        <v>119.491875</v>
      </c>
      <c r="AS40" s="1">
        <f t="shared" si="16"/>
        <v>0.24</v>
      </c>
      <c r="AT40" s="2">
        <f t="shared" si="20"/>
        <v>10.0666666666667</v>
      </c>
      <c r="AU40" s="1">
        <f t="shared" si="17"/>
        <v>42720.5023895232</v>
      </c>
      <c r="AV40" s="1">
        <f>SUM(AU29:AU40)</f>
        <v>625513.876287377</v>
      </c>
    </row>
    <row r="41" s="1" customFormat="1" spans="1:46">
      <c r="A41" s="6"/>
      <c r="B41" s="6"/>
      <c r="C41" s="9">
        <v>12</v>
      </c>
      <c r="D41" s="12">
        <v>-13.477600228871</v>
      </c>
      <c r="E41" s="13">
        <f t="shared" si="18"/>
        <v>-5.15668567803333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759.42</v>
      </c>
      <c r="C44" s="9" t="s">
        <v>108</v>
      </c>
      <c r="D44" s="10">
        <v>-15.19</v>
      </c>
      <c r="E44" s="9"/>
      <c r="F44" s="9"/>
      <c r="G44" s="6">
        <v>1</v>
      </c>
      <c r="H44" s="11">
        <f t="shared" ref="H44:H55" si="21">E45</f>
        <v>-15.19</v>
      </c>
      <c r="I44" s="11">
        <f t="shared" ref="I44:I55" si="22">H44+273.15</f>
        <v>257.96</v>
      </c>
      <c r="J44" s="11">
        <f t="shared" ref="J44:J55" si="23">EXP(($C$18*(I44-$C$16))/($C$19*I44*$C$16))</f>
        <v>0.0021360289425016</v>
      </c>
      <c r="K44" s="11">
        <f t="shared" ref="K44:K55" si="24">$B$44/12</f>
        <v>63.285</v>
      </c>
      <c r="L44" s="11">
        <f t="shared" ref="L44:L55" si="25">K44*$B$45/100</f>
        <v>0.63285</v>
      </c>
      <c r="M44" s="6" t="s">
        <v>109</v>
      </c>
      <c r="N44" s="6"/>
      <c r="O44" s="11">
        <f>L44</f>
        <v>0.63285</v>
      </c>
      <c r="P44" s="11">
        <f t="shared" ref="P44:P55" si="26">O44*J44</f>
        <v>0.00135178591626214</v>
      </c>
      <c r="Q44" s="16">
        <f t="shared" ref="Q44:Q55" si="27">P44*$B$46</f>
        <v>0.000243321464927185</v>
      </c>
      <c r="R44" s="11">
        <f t="shared" ref="R44:R55" si="28">L44*$B$46</f>
        <v>0.113913</v>
      </c>
      <c r="S44" s="17">
        <f t="shared" ref="S44:S55" si="29">Q44/R44</f>
        <v>0.0021360289425016</v>
      </c>
      <c r="T44" s="3">
        <v>0.01</v>
      </c>
      <c r="U44" s="18">
        <f t="shared" ref="U44:U55" si="30">S44*T44</f>
        <v>2.1360289425016e-5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0.019121360289425</v>
      </c>
      <c r="AR44" s="25">
        <f t="shared" ref="AR44:AR55" si="36">$B$44/12</f>
        <v>63.285</v>
      </c>
      <c r="AS44" s="1">
        <f t="shared" ref="AS44:AS55" si="37">$B$46</f>
        <v>0.18</v>
      </c>
      <c r="AT44" s="2">
        <f>$E$3/12</f>
        <v>72.075</v>
      </c>
      <c r="AU44" s="1">
        <f t="shared" ref="AU44:AU55" si="38">AT44*10000*AS44*0.67*AR44*AQ44</f>
        <v>105184.446985292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-13.3163946847419</v>
      </c>
      <c r="E45" s="13">
        <f t="shared" ref="E45:E56" si="39">D44</f>
        <v>-15.19</v>
      </c>
      <c r="F45" s="9" t="s">
        <v>109</v>
      </c>
      <c r="G45" s="6">
        <v>2</v>
      </c>
      <c r="H45" s="11">
        <f t="shared" si="21"/>
        <v>-13.3163946847419</v>
      </c>
      <c r="I45" s="11">
        <f t="shared" si="22"/>
        <v>259.833605315258</v>
      </c>
      <c r="J45" s="11">
        <f t="shared" si="23"/>
        <v>0.00280421092517067</v>
      </c>
      <c r="K45" s="11">
        <f t="shared" si="24"/>
        <v>63.285</v>
      </c>
      <c r="L45" s="11">
        <f t="shared" si="25"/>
        <v>0.63285</v>
      </c>
      <c r="M45" s="6" t="s">
        <v>109</v>
      </c>
      <c r="N45" s="6"/>
      <c r="O45" s="11">
        <f t="shared" ref="O45:O55" si="40">L45+O44-P44-N45</f>
        <v>1.26434821408374</v>
      </c>
      <c r="P45" s="11">
        <f t="shared" si="26"/>
        <v>0.00354549907515364</v>
      </c>
      <c r="Q45" s="16">
        <f t="shared" si="27"/>
        <v>0.000638189833527655</v>
      </c>
      <c r="R45" s="11">
        <f t="shared" si="28"/>
        <v>0.113913</v>
      </c>
      <c r="S45" s="17">
        <f t="shared" si="29"/>
        <v>0.00560243197464429</v>
      </c>
      <c r="T45" s="3">
        <v>0.01</v>
      </c>
      <c r="U45" s="18">
        <f t="shared" si="30"/>
        <v>5.60243197464429e-5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0.0191560243197464</v>
      </c>
      <c r="AR45" s="25">
        <f t="shared" si="36"/>
        <v>63.285</v>
      </c>
      <c r="AS45" s="1">
        <f t="shared" si="37"/>
        <v>0.18</v>
      </c>
      <c r="AT45" s="2">
        <f t="shared" ref="AT45:AT55" si="41">$E$3/12</f>
        <v>72.075</v>
      </c>
      <c r="AU45" s="1">
        <f t="shared" si="38"/>
        <v>105375.12990766</v>
      </c>
    </row>
    <row r="46" s="1" customFormat="1" spans="1:47">
      <c r="A46" s="6" t="s">
        <v>72</v>
      </c>
      <c r="B46" s="6">
        <v>0.18</v>
      </c>
      <c r="C46" s="9">
        <v>2</v>
      </c>
      <c r="D46" s="12">
        <v>-11.1660714145357</v>
      </c>
      <c r="E46" s="13">
        <f t="shared" si="39"/>
        <v>-13.3163946847419</v>
      </c>
      <c r="F46" s="9" t="s">
        <v>109</v>
      </c>
      <c r="G46" s="6">
        <v>3</v>
      </c>
      <c r="H46" s="11">
        <f t="shared" si="21"/>
        <v>-11.1660714145357</v>
      </c>
      <c r="I46" s="11">
        <f t="shared" si="22"/>
        <v>261.983928585464</v>
      </c>
      <c r="J46" s="11">
        <f t="shared" si="23"/>
        <v>0.00381406724814102</v>
      </c>
      <c r="K46" s="11">
        <f t="shared" si="24"/>
        <v>63.285</v>
      </c>
      <c r="L46" s="11">
        <f t="shared" si="25"/>
        <v>0.63285</v>
      </c>
      <c r="M46" s="6" t="s">
        <v>109</v>
      </c>
      <c r="N46" s="6"/>
      <c r="O46" s="11">
        <f t="shared" si="40"/>
        <v>1.89365271500858</v>
      </c>
      <c r="P46" s="11">
        <f t="shared" si="26"/>
        <v>0.00722251879966756</v>
      </c>
      <c r="Q46" s="16">
        <f t="shared" si="27"/>
        <v>0.00130005338394016</v>
      </c>
      <c r="R46" s="11">
        <f t="shared" si="28"/>
        <v>0.113913</v>
      </c>
      <c r="S46" s="17">
        <f t="shared" si="29"/>
        <v>0.0114126867340879</v>
      </c>
      <c r="T46" s="3">
        <v>0.01</v>
      </c>
      <c r="U46" s="18">
        <f t="shared" si="30"/>
        <v>0.000114126867340879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0.0192141268673409</v>
      </c>
      <c r="AR46" s="25">
        <f t="shared" si="36"/>
        <v>63.285</v>
      </c>
      <c r="AS46" s="1">
        <f t="shared" si="37"/>
        <v>0.18</v>
      </c>
      <c r="AT46" s="2">
        <f t="shared" si="41"/>
        <v>72.075</v>
      </c>
      <c r="AU46" s="1">
        <f t="shared" si="38"/>
        <v>105694.745470813</v>
      </c>
    </row>
    <row r="47" s="1" customFormat="1" spans="1:47">
      <c r="A47" s="6"/>
      <c r="B47" s="6"/>
      <c r="C47" s="9">
        <v>3</v>
      </c>
      <c r="D47" s="12">
        <v>-0.496420166451613</v>
      </c>
      <c r="E47" s="13">
        <f t="shared" si="39"/>
        <v>-11.1660714145357</v>
      </c>
      <c r="F47" s="9" t="s">
        <v>109</v>
      </c>
      <c r="G47" s="6">
        <v>4</v>
      </c>
      <c r="H47" s="11">
        <f t="shared" si="21"/>
        <v>-0.496420166451613</v>
      </c>
      <c r="I47" s="11">
        <f t="shared" si="22"/>
        <v>272.653579833548</v>
      </c>
      <c r="J47" s="11">
        <f t="shared" si="23"/>
        <v>0.0163313021258928</v>
      </c>
      <c r="K47" s="11">
        <f t="shared" si="24"/>
        <v>63.285</v>
      </c>
      <c r="L47" s="11">
        <f t="shared" si="25"/>
        <v>0.63285</v>
      </c>
      <c r="M47" s="6" t="s">
        <v>109</v>
      </c>
      <c r="N47" s="6"/>
      <c r="O47" s="11">
        <f t="shared" si="40"/>
        <v>2.51928019620892</v>
      </c>
      <c r="P47" s="11">
        <f t="shared" si="26"/>
        <v>0.0411431260240662</v>
      </c>
      <c r="Q47" s="16">
        <f t="shared" si="27"/>
        <v>0.00740576268433192</v>
      </c>
      <c r="R47" s="11">
        <f t="shared" si="28"/>
        <v>0.113913</v>
      </c>
      <c r="S47" s="17">
        <f t="shared" si="29"/>
        <v>0.0650124453252212</v>
      </c>
      <c r="T47" s="3">
        <v>0.01</v>
      </c>
      <c r="U47" s="18">
        <f t="shared" si="30"/>
        <v>0.000650124453252212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0.0197501244532522</v>
      </c>
      <c r="AR47" s="25">
        <f t="shared" si="36"/>
        <v>63.285</v>
      </c>
      <c r="AS47" s="1">
        <f t="shared" si="37"/>
        <v>0.18</v>
      </c>
      <c r="AT47" s="2">
        <f t="shared" si="41"/>
        <v>72.075</v>
      </c>
      <c r="AU47" s="1">
        <f t="shared" si="38"/>
        <v>108643.207756246</v>
      </c>
    </row>
    <row r="48" s="1" customFormat="1" spans="1:47">
      <c r="A48" s="6"/>
      <c r="B48" s="6"/>
      <c r="C48" s="9">
        <v>4</v>
      </c>
      <c r="D48" s="12">
        <v>8.6063053846</v>
      </c>
      <c r="E48" s="13">
        <f t="shared" si="39"/>
        <v>-0.496420166451613</v>
      </c>
      <c r="F48" s="9" t="s">
        <v>109</v>
      </c>
      <c r="G48" s="6">
        <v>5</v>
      </c>
      <c r="H48" s="11">
        <f t="shared" si="21"/>
        <v>8.6063053846</v>
      </c>
      <c r="I48" s="11">
        <f t="shared" si="22"/>
        <v>281.7563053846</v>
      </c>
      <c r="J48" s="11">
        <f t="shared" si="23"/>
        <v>0.051769895205248</v>
      </c>
      <c r="K48" s="11">
        <f t="shared" si="24"/>
        <v>63.285</v>
      </c>
      <c r="L48" s="11">
        <f t="shared" si="25"/>
        <v>0.63285</v>
      </c>
      <c r="M48" s="6" t="s">
        <v>111</v>
      </c>
      <c r="N48" s="11">
        <f>(O47-P47)*$C$24/100</f>
        <v>2.35423021667561</v>
      </c>
      <c r="O48" s="11">
        <f t="shared" si="40"/>
        <v>0.756756853509243</v>
      </c>
      <c r="P48" s="11">
        <f t="shared" si="26"/>
        <v>0.0391772230020267</v>
      </c>
      <c r="Q48" s="16">
        <f t="shared" si="27"/>
        <v>0.0070519001403648</v>
      </c>
      <c r="R48" s="11">
        <f t="shared" si="28"/>
        <v>0.113913</v>
      </c>
      <c r="S48" s="17">
        <f t="shared" si="29"/>
        <v>0.0619060172268732</v>
      </c>
      <c r="T48" s="3">
        <v>0.01</v>
      </c>
      <c r="U48" s="18">
        <f t="shared" si="30"/>
        <v>0.000619060172268732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0.0286690601722687</v>
      </c>
      <c r="AR48" s="25">
        <f t="shared" si="36"/>
        <v>63.285</v>
      </c>
      <c r="AS48" s="1">
        <f t="shared" si="37"/>
        <v>0.18</v>
      </c>
      <c r="AT48" s="2">
        <f t="shared" si="41"/>
        <v>72.075</v>
      </c>
      <c r="AU48" s="1">
        <f t="shared" si="38"/>
        <v>157705.267520945</v>
      </c>
    </row>
    <row r="49" s="1" customFormat="1" spans="1:47">
      <c r="A49" s="6"/>
      <c r="B49" s="6"/>
      <c r="C49" s="9">
        <v>5</v>
      </c>
      <c r="D49" s="12">
        <v>14.2687376203871</v>
      </c>
      <c r="E49" s="13">
        <f t="shared" si="39"/>
        <v>8.6063053846</v>
      </c>
      <c r="F49" s="9" t="s">
        <v>111</v>
      </c>
      <c r="G49" s="6">
        <v>6</v>
      </c>
      <c r="H49" s="11">
        <f t="shared" si="21"/>
        <v>14.2687376203871</v>
      </c>
      <c r="I49" s="11">
        <f t="shared" si="22"/>
        <v>287.418737620387</v>
      </c>
      <c r="J49" s="11">
        <f t="shared" si="23"/>
        <v>0.10227091157973</v>
      </c>
      <c r="K49" s="11">
        <f t="shared" si="24"/>
        <v>63.285</v>
      </c>
      <c r="L49" s="11">
        <f t="shared" si="25"/>
        <v>0.63285</v>
      </c>
      <c r="M49" s="6" t="s">
        <v>109</v>
      </c>
      <c r="N49" s="6"/>
      <c r="O49" s="11">
        <f t="shared" si="40"/>
        <v>1.35042963050722</v>
      </c>
      <c r="P49" s="11">
        <f t="shared" si="26"/>
        <v>0.138109669336251</v>
      </c>
      <c r="Q49" s="16">
        <f t="shared" si="27"/>
        <v>0.0248597404805251</v>
      </c>
      <c r="R49" s="11">
        <f t="shared" si="28"/>
        <v>0.113913</v>
      </c>
      <c r="S49" s="17">
        <f t="shared" si="29"/>
        <v>0.218234446292566</v>
      </c>
      <c r="T49" s="3">
        <v>0.01</v>
      </c>
      <c r="U49" s="18">
        <f t="shared" si="30"/>
        <v>0.00218234446292566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0.0302323444629257</v>
      </c>
      <c r="AR49" s="25">
        <f t="shared" si="36"/>
        <v>63.285</v>
      </c>
      <c r="AS49" s="1">
        <f t="shared" si="37"/>
        <v>0.18</v>
      </c>
      <c r="AT49" s="2">
        <f t="shared" si="41"/>
        <v>72.075</v>
      </c>
      <c r="AU49" s="1">
        <f t="shared" si="38"/>
        <v>166304.718140809</v>
      </c>
    </row>
    <row r="50" s="1" customFormat="1" spans="1:47">
      <c r="A50" s="6"/>
      <c r="B50" s="6"/>
      <c r="C50" s="9">
        <v>6</v>
      </c>
      <c r="D50" s="12">
        <v>20.4141445163333</v>
      </c>
      <c r="E50" s="13">
        <f t="shared" si="39"/>
        <v>14.2687376203871</v>
      </c>
      <c r="F50" s="9" t="s">
        <v>109</v>
      </c>
      <c r="G50" s="6">
        <v>7</v>
      </c>
      <c r="H50" s="11">
        <f t="shared" si="21"/>
        <v>20.4141445163333</v>
      </c>
      <c r="I50" s="11">
        <f t="shared" si="22"/>
        <v>293.564144516333</v>
      </c>
      <c r="J50" s="11">
        <f t="shared" si="23"/>
        <v>0.207844865942361</v>
      </c>
      <c r="K50" s="11">
        <f t="shared" si="24"/>
        <v>63.285</v>
      </c>
      <c r="L50" s="11">
        <f t="shared" si="25"/>
        <v>0.63285</v>
      </c>
      <c r="M50" s="6" t="s">
        <v>109</v>
      </c>
      <c r="N50" s="6"/>
      <c r="O50" s="11">
        <f t="shared" si="40"/>
        <v>1.84516996117097</v>
      </c>
      <c r="P50" s="11">
        <f t="shared" si="26"/>
        <v>0.383509103220451</v>
      </c>
      <c r="Q50" s="16">
        <f t="shared" si="27"/>
        <v>0.0690316385796812</v>
      </c>
      <c r="R50" s="11">
        <f t="shared" si="28"/>
        <v>0.113913</v>
      </c>
      <c r="S50" s="17">
        <f t="shared" si="29"/>
        <v>0.606003165395356</v>
      </c>
      <c r="T50" s="3">
        <v>0.01</v>
      </c>
      <c r="U50" s="18">
        <f t="shared" si="30"/>
        <v>0.00606003165395356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0.0341100316539536</v>
      </c>
      <c r="AR50" s="25">
        <f t="shared" si="36"/>
        <v>63.285</v>
      </c>
      <c r="AS50" s="1">
        <f t="shared" si="37"/>
        <v>0.18</v>
      </c>
      <c r="AT50" s="2">
        <f t="shared" si="41"/>
        <v>72.075</v>
      </c>
      <c r="AU50" s="1">
        <f t="shared" si="38"/>
        <v>187635.438162637</v>
      </c>
    </row>
    <row r="51" s="1" customFormat="1" spans="1:47">
      <c r="A51" s="6"/>
      <c r="B51" s="6"/>
      <c r="C51" s="9">
        <v>7</v>
      </c>
      <c r="D51" s="12">
        <v>22.3896726603226</v>
      </c>
      <c r="E51" s="13">
        <f t="shared" si="39"/>
        <v>20.4141445163333</v>
      </c>
      <c r="F51" s="9" t="s">
        <v>109</v>
      </c>
      <c r="G51" s="6">
        <v>8</v>
      </c>
      <c r="H51" s="11">
        <f t="shared" si="21"/>
        <v>22.3896726603226</v>
      </c>
      <c r="I51" s="11">
        <f t="shared" si="22"/>
        <v>295.539672660323</v>
      </c>
      <c r="J51" s="11">
        <f t="shared" si="23"/>
        <v>0.259433229168717</v>
      </c>
      <c r="K51" s="11">
        <f t="shared" si="24"/>
        <v>63.285</v>
      </c>
      <c r="L51" s="11">
        <f t="shared" si="25"/>
        <v>0.63285</v>
      </c>
      <c r="M51" s="6" t="s">
        <v>109</v>
      </c>
      <c r="N51" s="6"/>
      <c r="O51" s="11">
        <f t="shared" si="40"/>
        <v>2.09451085795051</v>
      </c>
      <c r="P51" s="11">
        <f t="shared" si="26"/>
        <v>0.543385715407042</v>
      </c>
      <c r="Q51" s="16">
        <f t="shared" si="27"/>
        <v>0.0978094287732676</v>
      </c>
      <c r="R51" s="11">
        <f t="shared" si="28"/>
        <v>0.113913</v>
      </c>
      <c r="S51" s="17">
        <f t="shared" si="29"/>
        <v>0.858632717716745</v>
      </c>
      <c r="T51" s="3">
        <v>0.01</v>
      </c>
      <c r="U51" s="18">
        <f t="shared" si="30"/>
        <v>0.00858632717716745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0.0366363271771675</v>
      </c>
      <c r="AR51" s="25">
        <f t="shared" si="36"/>
        <v>63.285</v>
      </c>
      <c r="AS51" s="1">
        <f t="shared" si="37"/>
        <v>0.18</v>
      </c>
      <c r="AT51" s="2">
        <f t="shared" si="41"/>
        <v>72.075</v>
      </c>
      <c r="AU51" s="1">
        <f t="shared" si="38"/>
        <v>201532.304991595</v>
      </c>
    </row>
    <row r="52" s="1" customFormat="1" spans="1:47">
      <c r="A52" s="6"/>
      <c r="B52" s="6"/>
      <c r="C52" s="9">
        <v>8</v>
      </c>
      <c r="D52" s="12">
        <v>19.7147259051613</v>
      </c>
      <c r="E52" s="13">
        <f t="shared" si="39"/>
        <v>22.3896726603226</v>
      </c>
      <c r="F52" s="9" t="s">
        <v>109</v>
      </c>
      <c r="G52" s="6">
        <v>9</v>
      </c>
      <c r="H52" s="11">
        <f t="shared" si="21"/>
        <v>19.7147259051613</v>
      </c>
      <c r="I52" s="11">
        <f t="shared" si="22"/>
        <v>292.864725905161</v>
      </c>
      <c r="J52" s="11">
        <f t="shared" si="23"/>
        <v>0.192016526365521</v>
      </c>
      <c r="K52" s="11">
        <f t="shared" si="24"/>
        <v>63.285</v>
      </c>
      <c r="L52" s="11">
        <f t="shared" si="25"/>
        <v>0.63285</v>
      </c>
      <c r="M52" s="6" t="s">
        <v>109</v>
      </c>
      <c r="N52" s="6"/>
      <c r="O52" s="11">
        <f t="shared" si="40"/>
        <v>2.18397514254347</v>
      </c>
      <c r="P52" s="11">
        <f t="shared" si="26"/>
        <v>0.419359320539841</v>
      </c>
      <c r="Q52" s="16">
        <f t="shared" si="27"/>
        <v>0.0754846776971714</v>
      </c>
      <c r="R52" s="11">
        <f t="shared" si="28"/>
        <v>0.113913</v>
      </c>
      <c r="S52" s="17">
        <f t="shared" si="29"/>
        <v>0.662652003697308</v>
      </c>
      <c r="T52" s="3">
        <v>0.01</v>
      </c>
      <c r="U52" s="18">
        <f t="shared" si="30"/>
        <v>0.00662652003697308</v>
      </c>
      <c r="V52" s="17"/>
      <c r="W52" s="3"/>
      <c r="X52" s="18"/>
      <c r="Y52" s="19">
        <v>0.02</v>
      </c>
      <c r="Z52" s="3">
        <v>0.29</v>
      </c>
      <c r="AA52" s="20">
        <f t="shared" si="31"/>
        <v>0.0058</v>
      </c>
      <c r="AB52" s="3">
        <v>0.01</v>
      </c>
      <c r="AC52" s="3">
        <v>0.28</v>
      </c>
      <c r="AD52" s="20">
        <f t="shared" si="32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0.0257265200369731</v>
      </c>
      <c r="AR52" s="25">
        <f t="shared" si="36"/>
        <v>63.285</v>
      </c>
      <c r="AS52" s="1">
        <f t="shared" si="37"/>
        <v>0.18</v>
      </c>
      <c r="AT52" s="2">
        <f t="shared" si="41"/>
        <v>72.075</v>
      </c>
      <c r="AU52" s="1">
        <f t="shared" si="38"/>
        <v>141518.686013233</v>
      </c>
    </row>
    <row r="53" s="1" customFormat="1" spans="1:47">
      <c r="A53" s="6"/>
      <c r="B53" s="6"/>
      <c r="C53" s="9">
        <v>9</v>
      </c>
      <c r="D53" s="12">
        <v>16.2466503603333</v>
      </c>
      <c r="E53" s="13">
        <f t="shared" si="39"/>
        <v>19.7147259051613</v>
      </c>
      <c r="F53" s="9" t="s">
        <v>109</v>
      </c>
      <c r="G53" s="6">
        <v>10</v>
      </c>
      <c r="H53" s="11">
        <f t="shared" si="21"/>
        <v>16.2466503603333</v>
      </c>
      <c r="I53" s="11">
        <f t="shared" si="22"/>
        <v>289.396650360333</v>
      </c>
      <c r="J53" s="11">
        <f t="shared" si="23"/>
        <v>0.128915743912081</v>
      </c>
      <c r="K53" s="11">
        <f t="shared" si="24"/>
        <v>63.285</v>
      </c>
      <c r="L53" s="11">
        <f t="shared" si="25"/>
        <v>0.63285</v>
      </c>
      <c r="M53" s="6" t="s">
        <v>109</v>
      </c>
      <c r="N53" s="6"/>
      <c r="O53" s="11">
        <f t="shared" si="40"/>
        <v>2.39746582200363</v>
      </c>
      <c r="P53" s="11">
        <f t="shared" si="26"/>
        <v>0.309071089947386</v>
      </c>
      <c r="Q53" s="16">
        <f t="shared" si="27"/>
        <v>0.0556327961905294</v>
      </c>
      <c r="R53" s="11">
        <f t="shared" si="28"/>
        <v>0.113913</v>
      </c>
      <c r="S53" s="17">
        <f t="shared" si="29"/>
        <v>0.488379694947279</v>
      </c>
      <c r="T53" s="3">
        <v>0.01</v>
      </c>
      <c r="U53" s="18">
        <f t="shared" si="30"/>
        <v>0.00488379694947279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0.0239837969494728</v>
      </c>
      <c r="AR53" s="25">
        <f t="shared" si="36"/>
        <v>63.285</v>
      </c>
      <c r="AS53" s="1">
        <f t="shared" si="37"/>
        <v>0.18</v>
      </c>
      <c r="AT53" s="2">
        <f t="shared" si="41"/>
        <v>72.075</v>
      </c>
      <c r="AU53" s="1">
        <f t="shared" si="38"/>
        <v>131932.162803972</v>
      </c>
    </row>
    <row r="54" s="1" customFormat="1" spans="1:47">
      <c r="A54" s="6"/>
      <c r="B54" s="6"/>
      <c r="C54" s="9">
        <v>10</v>
      </c>
      <c r="D54" s="12">
        <v>5.37685946145162</v>
      </c>
      <c r="E54" s="13">
        <f t="shared" si="39"/>
        <v>16.2466503603333</v>
      </c>
      <c r="F54" s="9" t="s">
        <v>109</v>
      </c>
      <c r="G54" s="6">
        <v>11</v>
      </c>
      <c r="H54" s="11">
        <f t="shared" si="21"/>
        <v>5.37685946145162</v>
      </c>
      <c r="I54" s="11">
        <f t="shared" si="22"/>
        <v>278.526859461452</v>
      </c>
      <c r="J54" s="11">
        <f t="shared" si="23"/>
        <v>0.0346786364749408</v>
      </c>
      <c r="K54" s="11">
        <f t="shared" si="24"/>
        <v>63.285</v>
      </c>
      <c r="L54" s="11">
        <f t="shared" si="25"/>
        <v>0.63285</v>
      </c>
      <c r="M54" s="6" t="s">
        <v>111</v>
      </c>
      <c r="N54" s="11">
        <f>(O53-P53)*$C$24/100</f>
        <v>1.98397499545343</v>
      </c>
      <c r="O54" s="11">
        <f t="shared" si="40"/>
        <v>0.737269736602812</v>
      </c>
      <c r="P54" s="11">
        <f t="shared" si="26"/>
        <v>0.0255675091796243</v>
      </c>
      <c r="Q54" s="16">
        <f t="shared" si="27"/>
        <v>0.00460215165233238</v>
      </c>
      <c r="R54" s="11">
        <f t="shared" si="28"/>
        <v>0.113913</v>
      </c>
      <c r="S54" s="17">
        <f t="shared" si="29"/>
        <v>0.0404005833603924</v>
      </c>
      <c r="T54" s="3">
        <v>0.01</v>
      </c>
      <c r="U54" s="18">
        <f t="shared" si="30"/>
        <v>0.000404005833603924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0.0195040058336039</v>
      </c>
      <c r="AR54" s="25">
        <f t="shared" si="36"/>
        <v>63.285</v>
      </c>
      <c r="AS54" s="1">
        <f t="shared" si="37"/>
        <v>0.18</v>
      </c>
      <c r="AT54" s="2">
        <f t="shared" si="41"/>
        <v>72.075</v>
      </c>
      <c r="AU54" s="1">
        <f t="shared" si="38"/>
        <v>107289.336979865</v>
      </c>
    </row>
    <row r="55" s="1" customFormat="1" spans="1:48">
      <c r="A55" s="6"/>
      <c r="B55" s="6"/>
      <c r="C55" s="9">
        <v>11</v>
      </c>
      <c r="D55" s="12">
        <v>-5.15668567803333</v>
      </c>
      <c r="E55" s="13">
        <f t="shared" si="39"/>
        <v>5.37685946145162</v>
      </c>
      <c r="F55" s="9" t="s">
        <v>111</v>
      </c>
      <c r="G55" s="6">
        <v>12</v>
      </c>
      <c r="H55" s="11">
        <f t="shared" si="21"/>
        <v>-5.15668567803333</v>
      </c>
      <c r="I55" s="11">
        <f t="shared" si="22"/>
        <v>267.993314321967</v>
      </c>
      <c r="J55" s="11">
        <f t="shared" si="23"/>
        <v>0.00877655644816652</v>
      </c>
      <c r="K55" s="11">
        <f t="shared" si="24"/>
        <v>63.285</v>
      </c>
      <c r="L55" s="11">
        <f t="shared" si="25"/>
        <v>0.63285</v>
      </c>
      <c r="M55" s="6" t="s">
        <v>109</v>
      </c>
      <c r="N55" s="6"/>
      <c r="O55" s="11">
        <f t="shared" si="40"/>
        <v>1.34455222742319</v>
      </c>
      <c r="P55" s="11">
        <f t="shared" si="26"/>
        <v>0.0118005385214876</v>
      </c>
      <c r="Q55" s="16">
        <f t="shared" si="27"/>
        <v>0.00212409693386777</v>
      </c>
      <c r="R55" s="11">
        <f t="shared" si="28"/>
        <v>0.113913</v>
      </c>
      <c r="S55" s="17">
        <f t="shared" si="29"/>
        <v>0.0186466595899307</v>
      </c>
      <c r="T55" s="3">
        <v>0.01</v>
      </c>
      <c r="U55" s="18">
        <f t="shared" si="30"/>
        <v>0.000186466595899307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0.0192864665958993</v>
      </c>
      <c r="AR55" s="25">
        <f t="shared" si="36"/>
        <v>63.285</v>
      </c>
      <c r="AS55" s="1">
        <f t="shared" si="37"/>
        <v>0.18</v>
      </c>
      <c r="AT55" s="2">
        <f t="shared" si="41"/>
        <v>72.075</v>
      </c>
      <c r="AU55" s="1">
        <f t="shared" si="38"/>
        <v>106092.678161182</v>
      </c>
      <c r="AV55" s="1">
        <f>SUM(AU44:AU55)</f>
        <v>1624908.12289425</v>
      </c>
    </row>
    <row r="56" s="1" customFormat="1" spans="1:46">
      <c r="A56" s="6"/>
      <c r="B56" s="6"/>
      <c r="C56" s="9">
        <v>12</v>
      </c>
      <c r="D56" s="12">
        <v>-13.477600228871</v>
      </c>
      <c r="E56" s="13">
        <f t="shared" si="39"/>
        <v>-5.15668567803333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-15.19</v>
      </c>
      <c r="E60" s="9"/>
      <c r="F60" s="9"/>
      <c r="G60" s="6">
        <v>1</v>
      </c>
      <c r="H60" s="11">
        <f t="shared" ref="H60:H71" si="42">E61</f>
        <v>-15.19</v>
      </c>
      <c r="I60" s="11">
        <f t="shared" ref="I60:I71" si="43">H60+273.15</f>
        <v>257.96</v>
      </c>
      <c r="J60" s="11">
        <f t="shared" ref="J60:J71" si="44">EXP(($C$18*(I60-$C$16))/($C$19*I60*$C$16))</f>
        <v>0.0021360289425016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0.00294707913196946</v>
      </c>
      <c r="Q60" s="16">
        <f t="shared" ref="Q60:Q71" si="48">P60*$B$62</f>
        <v>0.000294707913196946</v>
      </c>
      <c r="R60" s="11">
        <f t="shared" ref="R60:R71" si="49">L60*$B$62</f>
        <v>0.13797</v>
      </c>
      <c r="S60" s="17">
        <f t="shared" ref="S60:S71" si="50">Q60/R60</f>
        <v>0.0021360289425016</v>
      </c>
      <c r="T60" s="3">
        <v>0.01</v>
      </c>
      <c r="U60" s="18">
        <f t="shared" ref="U60:U71" si="51">S60*T60</f>
        <v>2.1360289425016e-5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0.012321360289425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0.466666666666667</v>
      </c>
      <c r="AU60" s="1">
        <f t="shared" ref="AU60:AU71" si="59">AT60*10000*AS60*0.67*AR60*AQ60</f>
        <v>531.526479408596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-13.3163946847419</v>
      </c>
      <c r="E61" s="13">
        <f t="shared" ref="E61:E72" si="60">D60</f>
        <v>-15.19</v>
      </c>
      <c r="F61" s="9" t="s">
        <v>109</v>
      </c>
      <c r="G61" s="6">
        <v>2</v>
      </c>
      <c r="H61" s="11">
        <f t="shared" si="42"/>
        <v>-13.3163946847419</v>
      </c>
      <c r="I61" s="11">
        <f t="shared" si="43"/>
        <v>259.833605315258</v>
      </c>
      <c r="J61" s="11">
        <f t="shared" si="44"/>
        <v>0.00280421092517067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2.75645292086803</v>
      </c>
      <c r="P61" s="11">
        <f t="shared" si="47"/>
        <v>0.00772967539541672</v>
      </c>
      <c r="Q61" s="16">
        <f t="shared" si="48"/>
        <v>0.000772967539541672</v>
      </c>
      <c r="R61" s="11">
        <f t="shared" si="49"/>
        <v>0.13797</v>
      </c>
      <c r="S61" s="17">
        <f t="shared" si="50"/>
        <v>0.00560243197464429</v>
      </c>
      <c r="T61" s="3">
        <v>0.01</v>
      </c>
      <c r="U61" s="18">
        <f t="shared" si="51"/>
        <v>5.60243197464429e-5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0.0123560243197464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0.466666666666667</v>
      </c>
      <c r="AU61" s="1">
        <f t="shared" si="59"/>
        <v>533.0218378403</v>
      </c>
    </row>
    <row r="62" s="1" customFormat="1" spans="1:47">
      <c r="A62" s="6" t="s">
        <v>72</v>
      </c>
      <c r="B62" s="6">
        <v>0.1</v>
      </c>
      <c r="C62" s="9">
        <v>2</v>
      </c>
      <c r="D62" s="12">
        <v>-11.1660714145357</v>
      </c>
      <c r="E62" s="13">
        <f t="shared" si="60"/>
        <v>-13.3163946847419</v>
      </c>
      <c r="F62" s="9" t="s">
        <v>109</v>
      </c>
      <c r="G62" s="6">
        <v>3</v>
      </c>
      <c r="H62" s="11">
        <f t="shared" si="42"/>
        <v>-11.1660714145357</v>
      </c>
      <c r="I62" s="11">
        <f t="shared" si="43"/>
        <v>261.983928585464</v>
      </c>
      <c r="J62" s="11">
        <f t="shared" si="44"/>
        <v>0.00381406724814102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4.12842324547261</v>
      </c>
      <c r="P62" s="11">
        <f t="shared" si="47"/>
        <v>0.0157460838870211</v>
      </c>
      <c r="Q62" s="16">
        <f t="shared" si="48"/>
        <v>0.00157460838870211</v>
      </c>
      <c r="R62" s="11">
        <f t="shared" si="49"/>
        <v>0.13797</v>
      </c>
      <c r="S62" s="17">
        <f t="shared" si="50"/>
        <v>0.0114126867340879</v>
      </c>
      <c r="T62" s="3">
        <v>0.01</v>
      </c>
      <c r="U62" s="18">
        <f t="shared" si="51"/>
        <v>0.000114126867340879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0.0124141268673409</v>
      </c>
      <c r="AR62" s="25">
        <f t="shared" si="57"/>
        <v>137.97</v>
      </c>
      <c r="AS62" s="1">
        <f t="shared" si="58"/>
        <v>0.1</v>
      </c>
      <c r="AT62" s="2">
        <f t="shared" si="62"/>
        <v>0.466666666666667</v>
      </c>
      <c r="AU62" s="1">
        <f t="shared" si="59"/>
        <v>535.528301562009</v>
      </c>
    </row>
    <row r="63" s="1" customFormat="1" spans="1:47">
      <c r="A63" s="6"/>
      <c r="B63" s="6"/>
      <c r="C63" s="9">
        <v>3</v>
      </c>
      <c r="D63" s="12">
        <v>-0.496420166451613</v>
      </c>
      <c r="E63" s="13">
        <f t="shared" si="60"/>
        <v>-11.1660714145357</v>
      </c>
      <c r="F63" s="9" t="s">
        <v>109</v>
      </c>
      <c r="G63" s="6">
        <v>4</v>
      </c>
      <c r="H63" s="11">
        <f t="shared" si="42"/>
        <v>-0.496420166451613</v>
      </c>
      <c r="I63" s="11">
        <f t="shared" si="43"/>
        <v>272.653579833548</v>
      </c>
      <c r="J63" s="11">
        <f t="shared" si="44"/>
        <v>0.0163313021258928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5.49237716158559</v>
      </c>
      <c r="P63" s="11">
        <f t="shared" si="47"/>
        <v>0.0896976708152077</v>
      </c>
      <c r="Q63" s="16">
        <f t="shared" si="48"/>
        <v>0.00896976708152077</v>
      </c>
      <c r="R63" s="11">
        <f t="shared" si="49"/>
        <v>0.13797</v>
      </c>
      <c r="S63" s="17">
        <f t="shared" si="50"/>
        <v>0.0650124453252212</v>
      </c>
      <c r="T63" s="3">
        <v>0.01</v>
      </c>
      <c r="U63" s="18">
        <f t="shared" si="51"/>
        <v>0.000650124453252212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0.0129501244532522</v>
      </c>
      <c r="AR63" s="25">
        <f t="shared" si="57"/>
        <v>137.97</v>
      </c>
      <c r="AS63" s="1">
        <f t="shared" si="58"/>
        <v>0.1</v>
      </c>
      <c r="AT63" s="2">
        <f t="shared" si="62"/>
        <v>0.466666666666667</v>
      </c>
      <c r="AU63" s="1">
        <f t="shared" si="59"/>
        <v>558.650497741555</v>
      </c>
    </row>
    <row r="64" s="1" customFormat="1" spans="1:47">
      <c r="A64" s="6"/>
      <c r="B64" s="6"/>
      <c r="C64" s="9">
        <v>4</v>
      </c>
      <c r="D64" s="12">
        <v>8.6063053846</v>
      </c>
      <c r="E64" s="13">
        <f t="shared" si="60"/>
        <v>-0.496420166451613</v>
      </c>
      <c r="F64" s="9" t="s">
        <v>109</v>
      </c>
      <c r="G64" s="6">
        <v>5</v>
      </c>
      <c r="H64" s="11">
        <f t="shared" si="42"/>
        <v>8.6063053846</v>
      </c>
      <c r="I64" s="11">
        <f t="shared" si="43"/>
        <v>281.7563053846</v>
      </c>
      <c r="J64" s="11">
        <f t="shared" si="44"/>
        <v>0.051769895205248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5.13254551623187</v>
      </c>
      <c r="O64" s="11">
        <f t="shared" si="61"/>
        <v>1.64983397453852</v>
      </c>
      <c r="P64" s="11">
        <f t="shared" si="47"/>
        <v>0.0854117319679168</v>
      </c>
      <c r="Q64" s="16">
        <f t="shared" si="48"/>
        <v>0.00854117319679168</v>
      </c>
      <c r="R64" s="11">
        <f t="shared" si="49"/>
        <v>0.13797</v>
      </c>
      <c r="S64" s="17">
        <f t="shared" si="50"/>
        <v>0.0619060172268731</v>
      </c>
      <c r="T64" s="3">
        <v>0.01</v>
      </c>
      <c r="U64" s="18">
        <f t="shared" si="51"/>
        <v>0.000619060172268731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0.0186690601722687</v>
      </c>
      <c r="AR64" s="25">
        <f t="shared" si="57"/>
        <v>137.97</v>
      </c>
      <c r="AS64" s="1">
        <f t="shared" si="58"/>
        <v>0.1</v>
      </c>
      <c r="AT64" s="2">
        <f t="shared" si="62"/>
        <v>0.466666666666667</v>
      </c>
      <c r="AU64" s="1">
        <f t="shared" si="59"/>
        <v>805.357492528635</v>
      </c>
    </row>
    <row r="65" s="1" customFormat="1" spans="1:47">
      <c r="A65" s="6"/>
      <c r="B65" s="6"/>
      <c r="C65" s="9">
        <v>5</v>
      </c>
      <c r="D65" s="12">
        <v>14.2687376203871</v>
      </c>
      <c r="E65" s="13">
        <f t="shared" si="60"/>
        <v>8.6063053846</v>
      </c>
      <c r="F65" s="9" t="s">
        <v>111</v>
      </c>
      <c r="G65" s="6">
        <v>6</v>
      </c>
      <c r="H65" s="11">
        <f t="shared" si="42"/>
        <v>14.2687376203871</v>
      </c>
      <c r="I65" s="11">
        <f t="shared" si="43"/>
        <v>287.418737620387</v>
      </c>
      <c r="J65" s="11">
        <f t="shared" si="44"/>
        <v>0.10227091157973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2.9441222425706</v>
      </c>
      <c r="P65" s="11">
        <f t="shared" si="47"/>
        <v>0.301098065549853</v>
      </c>
      <c r="Q65" s="16">
        <f t="shared" si="48"/>
        <v>0.0301098065549853</v>
      </c>
      <c r="R65" s="11">
        <f t="shared" si="49"/>
        <v>0.13797</v>
      </c>
      <c r="S65" s="17">
        <f t="shared" si="50"/>
        <v>0.218234446292566</v>
      </c>
      <c r="T65" s="3">
        <v>0.01</v>
      </c>
      <c r="U65" s="18">
        <f t="shared" si="51"/>
        <v>0.00218234446292566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0.0202323444629257</v>
      </c>
      <c r="AR65" s="25">
        <f t="shared" si="57"/>
        <v>137.97</v>
      </c>
      <c r="AS65" s="1">
        <f t="shared" si="58"/>
        <v>0.1</v>
      </c>
      <c r="AT65" s="2">
        <f t="shared" si="62"/>
        <v>0.466666666666667</v>
      </c>
      <c r="AU65" s="1">
        <f t="shared" si="59"/>
        <v>872.795419495254</v>
      </c>
    </row>
    <row r="66" s="1" customFormat="1" spans="1:47">
      <c r="A66" s="6"/>
      <c r="B66" s="6"/>
      <c r="C66" s="9">
        <v>6</v>
      </c>
      <c r="D66" s="12">
        <v>20.4141445163333</v>
      </c>
      <c r="E66" s="13">
        <f t="shared" si="60"/>
        <v>14.2687376203871</v>
      </c>
      <c r="F66" s="9" t="s">
        <v>109</v>
      </c>
      <c r="G66" s="6">
        <v>7</v>
      </c>
      <c r="H66" s="11">
        <f t="shared" si="42"/>
        <v>20.4141445163333</v>
      </c>
      <c r="I66" s="11">
        <f t="shared" si="43"/>
        <v>293.564144516333</v>
      </c>
      <c r="J66" s="11">
        <f t="shared" si="44"/>
        <v>0.207844865942361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4.02272417702075</v>
      </c>
      <c r="P66" s="11">
        <f t="shared" si="47"/>
        <v>0.836102567295973</v>
      </c>
      <c r="Q66" s="16">
        <f t="shared" si="48"/>
        <v>0.0836102567295973</v>
      </c>
      <c r="R66" s="11">
        <f t="shared" si="49"/>
        <v>0.13797</v>
      </c>
      <c r="S66" s="17">
        <f t="shared" si="50"/>
        <v>0.606003165395356</v>
      </c>
      <c r="T66" s="3">
        <v>0.01</v>
      </c>
      <c r="U66" s="18">
        <f t="shared" si="51"/>
        <v>0.00606003165395356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0.0241100316539536</v>
      </c>
      <c r="AR66" s="25">
        <f t="shared" si="57"/>
        <v>137.97</v>
      </c>
      <c r="AS66" s="1">
        <f t="shared" si="58"/>
        <v>0.1</v>
      </c>
      <c r="AT66" s="2">
        <f t="shared" si="62"/>
        <v>0.466666666666667</v>
      </c>
      <c r="AU66" s="1">
        <f t="shared" si="59"/>
        <v>1040.07349370787</v>
      </c>
    </row>
    <row r="67" s="1" customFormat="1" spans="1:47">
      <c r="A67" s="6"/>
      <c r="B67" s="6"/>
      <c r="C67" s="9">
        <v>7</v>
      </c>
      <c r="D67" s="12">
        <v>22.3896726603226</v>
      </c>
      <c r="E67" s="13">
        <f t="shared" si="60"/>
        <v>20.4141445163333</v>
      </c>
      <c r="F67" s="9" t="s">
        <v>109</v>
      </c>
      <c r="G67" s="6">
        <v>8</v>
      </c>
      <c r="H67" s="11">
        <f t="shared" si="42"/>
        <v>22.3896726603226</v>
      </c>
      <c r="I67" s="11">
        <f t="shared" si="43"/>
        <v>295.539672660323</v>
      </c>
      <c r="J67" s="11">
        <f t="shared" si="44"/>
        <v>0.259433229168717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4.56632160972477</v>
      </c>
      <c r="P67" s="11">
        <f t="shared" si="47"/>
        <v>1.18465556063379</v>
      </c>
      <c r="Q67" s="16">
        <f t="shared" si="48"/>
        <v>0.118465556063379</v>
      </c>
      <c r="R67" s="11">
        <f t="shared" si="49"/>
        <v>0.13797</v>
      </c>
      <c r="S67" s="17">
        <f t="shared" si="50"/>
        <v>0.858632717716745</v>
      </c>
      <c r="T67" s="3">
        <v>0.01</v>
      </c>
      <c r="U67" s="18">
        <f t="shared" si="51"/>
        <v>0.00858632717716745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0.0266363271771675</v>
      </c>
      <c r="AR67" s="25">
        <f t="shared" si="57"/>
        <v>137.97</v>
      </c>
      <c r="AS67" s="1">
        <f t="shared" si="58"/>
        <v>0.1</v>
      </c>
      <c r="AT67" s="2">
        <f t="shared" si="62"/>
        <v>0.466666666666667</v>
      </c>
      <c r="AU67" s="1">
        <f t="shared" si="59"/>
        <v>1149.0543962915</v>
      </c>
    </row>
    <row r="68" s="1" customFormat="1" spans="1:47">
      <c r="A68" s="6"/>
      <c r="B68" s="6"/>
      <c r="C68" s="9">
        <v>8</v>
      </c>
      <c r="D68" s="12">
        <v>19.7147259051613</v>
      </c>
      <c r="E68" s="13">
        <f t="shared" si="60"/>
        <v>22.3896726603226</v>
      </c>
      <c r="F68" s="9" t="s">
        <v>109</v>
      </c>
      <c r="G68" s="6">
        <v>9</v>
      </c>
      <c r="H68" s="11">
        <f t="shared" si="42"/>
        <v>19.7147259051613</v>
      </c>
      <c r="I68" s="11">
        <f t="shared" si="43"/>
        <v>292.864725905161</v>
      </c>
      <c r="J68" s="11">
        <f t="shared" si="44"/>
        <v>0.192016526365521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4.76136604909098</v>
      </c>
      <c r="P68" s="11">
        <f t="shared" si="47"/>
        <v>0.914260969501175</v>
      </c>
      <c r="Q68" s="16">
        <f t="shared" si="48"/>
        <v>0.0914260969501176</v>
      </c>
      <c r="R68" s="11">
        <f t="shared" si="49"/>
        <v>0.13797</v>
      </c>
      <c r="S68" s="17">
        <f t="shared" si="50"/>
        <v>0.662652003697308</v>
      </c>
      <c r="T68" s="3">
        <v>0.01</v>
      </c>
      <c r="U68" s="18">
        <f t="shared" si="51"/>
        <v>0.00662652003697308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</v>
      </c>
      <c r="AC68" s="3">
        <v>0.63</v>
      </c>
      <c r="AD68" s="20">
        <f t="shared" si="53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0.0201265200369731</v>
      </c>
      <c r="AR68" s="25">
        <f t="shared" si="57"/>
        <v>137.97</v>
      </c>
      <c r="AS68" s="1">
        <f t="shared" si="58"/>
        <v>0.1</v>
      </c>
      <c r="AT68" s="2">
        <f t="shared" si="62"/>
        <v>0.466666666666667</v>
      </c>
      <c r="AU68" s="1">
        <f t="shared" si="59"/>
        <v>868.230299797367</v>
      </c>
    </row>
    <row r="69" s="1" customFormat="1" spans="1:47">
      <c r="A69" s="6"/>
      <c r="B69" s="6"/>
      <c r="C69" s="9">
        <v>9</v>
      </c>
      <c r="D69" s="12">
        <v>16.2466503603333</v>
      </c>
      <c r="E69" s="13">
        <f t="shared" si="60"/>
        <v>19.7147259051613</v>
      </c>
      <c r="F69" s="9" t="s">
        <v>109</v>
      </c>
      <c r="G69" s="6">
        <v>10</v>
      </c>
      <c r="H69" s="11">
        <f t="shared" si="42"/>
        <v>16.2466503603333</v>
      </c>
      <c r="I69" s="11">
        <f t="shared" si="43"/>
        <v>289.396650360333</v>
      </c>
      <c r="J69" s="11">
        <f t="shared" si="44"/>
        <v>0.128915743912081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5.22680507958981</v>
      </c>
      <c r="P69" s="11">
        <f t="shared" si="47"/>
        <v>0.673817465118761</v>
      </c>
      <c r="Q69" s="16">
        <f t="shared" si="48"/>
        <v>0.0673817465118761</v>
      </c>
      <c r="R69" s="11">
        <f t="shared" si="49"/>
        <v>0.13797</v>
      </c>
      <c r="S69" s="17">
        <f t="shared" si="50"/>
        <v>0.488379694947279</v>
      </c>
      <c r="T69" s="3">
        <v>0.01</v>
      </c>
      <c r="U69" s="18">
        <f t="shared" si="51"/>
        <v>0.00488379694947279</v>
      </c>
      <c r="V69" s="17"/>
      <c r="W69" s="3"/>
      <c r="X69" s="18"/>
      <c r="Y69" s="19">
        <v>0.04</v>
      </c>
      <c r="Z69" s="3">
        <v>0.06</v>
      </c>
      <c r="AA69" s="20">
        <f t="shared" si="52"/>
        <v>0.0024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0.0183837969494728</v>
      </c>
      <c r="AR69" s="25">
        <f t="shared" si="57"/>
        <v>137.97</v>
      </c>
      <c r="AS69" s="1">
        <f t="shared" si="58"/>
        <v>0.1</v>
      </c>
      <c r="AT69" s="2">
        <f t="shared" si="62"/>
        <v>0.466666666666667</v>
      </c>
      <c r="AU69" s="1">
        <f t="shared" si="59"/>
        <v>793.051630760466</v>
      </c>
    </row>
    <row r="70" s="1" customFormat="1" spans="1:47">
      <c r="A70" s="6"/>
      <c r="B70" s="6"/>
      <c r="C70" s="9">
        <v>10</v>
      </c>
      <c r="D70" s="12">
        <v>5.37685946145162</v>
      </c>
      <c r="E70" s="13">
        <f t="shared" si="60"/>
        <v>16.2466503603333</v>
      </c>
      <c r="F70" s="9" t="s">
        <v>109</v>
      </c>
      <c r="G70" s="6">
        <v>11</v>
      </c>
      <c r="H70" s="11">
        <f t="shared" si="42"/>
        <v>5.37685946145162</v>
      </c>
      <c r="I70" s="11">
        <f t="shared" si="43"/>
        <v>278.526859461452</v>
      </c>
      <c r="J70" s="11">
        <f t="shared" si="44"/>
        <v>0.0346786364749408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4.32533823374749</v>
      </c>
      <c r="O70" s="11">
        <f t="shared" si="61"/>
        <v>1.60734938072355</v>
      </c>
      <c r="P70" s="11">
        <f t="shared" si="47"/>
        <v>0.0557406848623333</v>
      </c>
      <c r="Q70" s="16">
        <f t="shared" si="48"/>
        <v>0.00557406848623333</v>
      </c>
      <c r="R70" s="11">
        <f t="shared" si="49"/>
        <v>0.13797</v>
      </c>
      <c r="S70" s="17">
        <f t="shared" si="50"/>
        <v>0.0404005833603924</v>
      </c>
      <c r="T70" s="3">
        <v>0.01</v>
      </c>
      <c r="U70" s="18">
        <f t="shared" si="51"/>
        <v>0.000404005833603924</v>
      </c>
      <c r="V70" s="17"/>
      <c r="W70" s="3"/>
      <c r="X70" s="18"/>
      <c r="Y70" s="19">
        <v>0.04</v>
      </c>
      <c r="Z70" s="3">
        <v>0.06</v>
      </c>
      <c r="AA70" s="20">
        <f t="shared" si="52"/>
        <v>0.0024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0.0139040058336039</v>
      </c>
      <c r="AR70" s="25">
        <f t="shared" si="57"/>
        <v>137.97</v>
      </c>
      <c r="AS70" s="1">
        <f t="shared" si="58"/>
        <v>0.1</v>
      </c>
      <c r="AT70" s="2">
        <f t="shared" si="62"/>
        <v>0.466666666666667</v>
      </c>
      <c r="AU70" s="1">
        <f t="shared" si="59"/>
        <v>599.799624133623</v>
      </c>
    </row>
    <row r="71" s="1" customFormat="1" spans="1:48">
      <c r="A71" s="6"/>
      <c r="B71" s="6"/>
      <c r="C71" s="9">
        <v>11</v>
      </c>
      <c r="D71" s="12">
        <v>-5.15668567803333</v>
      </c>
      <c r="E71" s="13">
        <f t="shared" si="60"/>
        <v>5.37685946145162</v>
      </c>
      <c r="F71" s="9" t="s">
        <v>111</v>
      </c>
      <c r="G71" s="6">
        <v>12</v>
      </c>
      <c r="H71" s="11">
        <f t="shared" si="42"/>
        <v>-5.15668567803333</v>
      </c>
      <c r="I71" s="11">
        <f t="shared" si="43"/>
        <v>267.993314321967</v>
      </c>
      <c r="J71" s="11">
        <f t="shared" si="44"/>
        <v>0.00877655644816652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2.93130869586122</v>
      </c>
      <c r="P71" s="11">
        <f t="shared" si="47"/>
        <v>0.0257267962362274</v>
      </c>
      <c r="Q71" s="16">
        <f t="shared" si="48"/>
        <v>0.00257267962362274</v>
      </c>
      <c r="R71" s="11">
        <f t="shared" si="49"/>
        <v>0.13797</v>
      </c>
      <c r="S71" s="17">
        <f t="shared" si="50"/>
        <v>0.0186466595899307</v>
      </c>
      <c r="T71" s="3">
        <v>0.01</v>
      </c>
      <c r="U71" s="18">
        <f t="shared" si="51"/>
        <v>0.000186466595899307</v>
      </c>
      <c r="V71" s="17"/>
      <c r="W71" s="3"/>
      <c r="X71" s="18"/>
      <c r="Y71" s="19">
        <v>0.04</v>
      </c>
      <c r="Z71" s="3">
        <v>0.06</v>
      </c>
      <c r="AA71" s="20">
        <f t="shared" si="52"/>
        <v>0.0024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0.0136864665958993</v>
      </c>
      <c r="AR71" s="25">
        <f t="shared" si="57"/>
        <v>137.97</v>
      </c>
      <c r="AS71" s="1">
        <f t="shared" si="58"/>
        <v>0.1</v>
      </c>
      <c r="AT71" s="2">
        <f t="shared" si="62"/>
        <v>0.466666666666667</v>
      </c>
      <c r="AU71" s="1">
        <f t="shared" si="59"/>
        <v>590.415281623194</v>
      </c>
      <c r="AV71" s="1">
        <f>SUM(AU60:AU71)</f>
        <v>8877.50475489037</v>
      </c>
    </row>
    <row r="72" s="1" customFormat="1" spans="1:46">
      <c r="A72" s="6"/>
      <c r="B72" s="6"/>
      <c r="C72" s="9">
        <v>12</v>
      </c>
      <c r="D72" s="12">
        <v>-13.477600228871</v>
      </c>
      <c r="E72" s="13">
        <f t="shared" si="60"/>
        <v>-5.15668567803333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-15.19</v>
      </c>
      <c r="E76" s="9"/>
      <c r="F76" s="9"/>
      <c r="G76" s="6">
        <v>1</v>
      </c>
      <c r="H76" s="11">
        <f t="shared" ref="H76:H87" si="63">E77</f>
        <v>-15.19</v>
      </c>
      <c r="I76" s="11">
        <f t="shared" ref="I76:I87" si="64">H76+273.15</f>
        <v>257.96</v>
      </c>
      <c r="J76" s="11">
        <f t="shared" ref="J76:J87" si="65">EXP(($C$18*(I76-$C$16))/($C$19*I76*$C$16))</f>
        <v>0.0021360289425016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0.000167170075100472</v>
      </c>
      <c r="Q76" s="16">
        <f t="shared" ref="Q76:Q87" si="69">P76*$B$78</f>
        <v>3.17623142690897e-5</v>
      </c>
      <c r="R76" s="11">
        <f t="shared" ref="R76:R87" si="70">L76*$B$78</f>
        <v>0.0148697958333333</v>
      </c>
      <c r="S76" s="17">
        <f t="shared" ref="S76:S87" si="71">Q76/R76</f>
        <v>0.00213602894250161</v>
      </c>
      <c r="T76" s="3">
        <v>0.01</v>
      </c>
      <c r="U76" s="18">
        <f t="shared" ref="U76:U87" si="72">S76*T76</f>
        <v>2.13602894250161e-5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0.011621360289425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618.005833333333</v>
      </c>
      <c r="AU76" s="1">
        <f t="shared" ref="AU76:AU87" si="79">AT76*10000*AS76*0.67*AR76*AQ76</f>
        <v>71553.2473147168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-13.3163946847419</v>
      </c>
      <c r="E77" s="13">
        <f t="shared" ref="E77:E88" si="80">D76</f>
        <v>-15.19</v>
      </c>
      <c r="F77" s="9" t="s">
        <v>109</v>
      </c>
      <c r="G77" s="6">
        <v>2</v>
      </c>
      <c r="H77" s="11">
        <f t="shared" si="63"/>
        <v>-13.3163946847419</v>
      </c>
      <c r="I77" s="11">
        <f t="shared" si="64"/>
        <v>259.833605315258</v>
      </c>
      <c r="J77" s="11">
        <f t="shared" si="65"/>
        <v>0.00280421092517067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0.156356996591566</v>
      </c>
      <c r="P77" s="11">
        <f t="shared" si="68"/>
        <v>0.000438457998068942</v>
      </c>
      <c r="Q77" s="16">
        <f t="shared" si="69"/>
        <v>8.3307019633099e-5</v>
      </c>
      <c r="R77" s="11">
        <f t="shared" si="70"/>
        <v>0.0148697958333333</v>
      </c>
      <c r="S77" s="17">
        <f t="shared" si="71"/>
        <v>0.0056024319746443</v>
      </c>
      <c r="T77" s="3">
        <v>0.01</v>
      </c>
      <c r="U77" s="18">
        <f t="shared" si="72"/>
        <v>5.6024319746443e-5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0.0116560243197464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618.005833333333</v>
      </c>
      <c r="AU77" s="1">
        <f t="shared" si="79"/>
        <v>71766.6753362859</v>
      </c>
    </row>
    <row r="78" s="1" customFormat="1" spans="1:47">
      <c r="A78" s="6" t="s">
        <v>72</v>
      </c>
      <c r="B78" s="6">
        <v>0.19</v>
      </c>
      <c r="C78" s="9">
        <v>2</v>
      </c>
      <c r="D78" s="12">
        <v>-11.1660714145357</v>
      </c>
      <c r="E78" s="13">
        <f t="shared" si="80"/>
        <v>-13.3163946847419</v>
      </c>
      <c r="F78" s="9" t="s">
        <v>109</v>
      </c>
      <c r="G78" s="6">
        <v>3</v>
      </c>
      <c r="H78" s="11">
        <f t="shared" si="63"/>
        <v>-11.1660714145357</v>
      </c>
      <c r="I78" s="11">
        <f t="shared" si="64"/>
        <v>261.983928585464</v>
      </c>
      <c r="J78" s="11">
        <f t="shared" si="65"/>
        <v>0.00381406724814102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0.234180621926831</v>
      </c>
      <c r="P78" s="11">
        <f t="shared" si="68"/>
        <v>0.000893180640240418</v>
      </c>
      <c r="Q78" s="16">
        <f t="shared" si="69"/>
        <v>0.00016970432164568</v>
      </c>
      <c r="R78" s="11">
        <f t="shared" si="70"/>
        <v>0.0148697958333333</v>
      </c>
      <c r="S78" s="17">
        <f t="shared" si="71"/>
        <v>0.011412686734088</v>
      </c>
      <c r="T78" s="3">
        <v>0.01</v>
      </c>
      <c r="U78" s="18">
        <f t="shared" si="72"/>
        <v>0.00011412686734088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0.0117141268673409</v>
      </c>
      <c r="AR78" s="25">
        <f t="shared" si="77"/>
        <v>7.82620833333333</v>
      </c>
      <c r="AS78" s="1">
        <f t="shared" si="78"/>
        <v>0.19</v>
      </c>
      <c r="AT78" s="2">
        <f t="shared" si="82"/>
        <v>618.005833333333</v>
      </c>
      <c r="AU78" s="1">
        <f t="shared" si="79"/>
        <v>72124.4153816937</v>
      </c>
    </row>
    <row r="79" s="1" customFormat="1" spans="1:47">
      <c r="A79" s="6"/>
      <c r="B79" s="6"/>
      <c r="C79" s="9">
        <v>3</v>
      </c>
      <c r="D79" s="12">
        <v>-0.496420166451613</v>
      </c>
      <c r="E79" s="13">
        <f t="shared" si="80"/>
        <v>-11.1660714145357</v>
      </c>
      <c r="F79" s="9" t="s">
        <v>109</v>
      </c>
      <c r="G79" s="6">
        <v>4</v>
      </c>
      <c r="H79" s="11">
        <f t="shared" si="63"/>
        <v>-0.496420166451613</v>
      </c>
      <c r="I79" s="11">
        <f t="shared" si="64"/>
        <v>272.653579833548</v>
      </c>
      <c r="J79" s="11">
        <f t="shared" si="65"/>
        <v>0.0163313021258928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0.311549524619923</v>
      </c>
      <c r="P79" s="11">
        <f t="shared" si="68"/>
        <v>0.00508800941374624</v>
      </c>
      <c r="Q79" s="16">
        <f t="shared" si="69"/>
        <v>0.000966721788611785</v>
      </c>
      <c r="R79" s="11">
        <f t="shared" si="70"/>
        <v>0.0148697958333333</v>
      </c>
      <c r="S79" s="17">
        <f t="shared" si="71"/>
        <v>0.0650124453252213</v>
      </c>
      <c r="T79" s="3">
        <v>0.01</v>
      </c>
      <c r="U79" s="18">
        <f t="shared" si="72"/>
        <v>0.000650124453252213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0.0122501244532522</v>
      </c>
      <c r="AR79" s="25">
        <f t="shared" si="77"/>
        <v>7.82620833333333</v>
      </c>
      <c r="AS79" s="1">
        <f t="shared" si="78"/>
        <v>0.19</v>
      </c>
      <c r="AT79" s="2">
        <f t="shared" si="82"/>
        <v>618.005833333333</v>
      </c>
      <c r="AU79" s="1">
        <f t="shared" si="79"/>
        <v>75424.5770555129</v>
      </c>
    </row>
    <row r="80" s="1" customFormat="1" spans="1:47">
      <c r="A80" s="6"/>
      <c r="B80" s="6"/>
      <c r="C80" s="9">
        <v>4</v>
      </c>
      <c r="D80" s="12">
        <v>8.6063053846</v>
      </c>
      <c r="E80" s="13">
        <f t="shared" si="80"/>
        <v>-0.496420166451613</v>
      </c>
      <c r="F80" s="9" t="s">
        <v>109</v>
      </c>
      <c r="G80" s="6">
        <v>5</v>
      </c>
      <c r="H80" s="11">
        <f t="shared" si="63"/>
        <v>8.6063053846</v>
      </c>
      <c r="I80" s="11">
        <f t="shared" si="64"/>
        <v>281.7563053846</v>
      </c>
      <c r="J80" s="11">
        <f t="shared" si="65"/>
        <v>0.051769895205248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0.291138439445868</v>
      </c>
      <c r="O80" s="11">
        <f t="shared" si="81"/>
        <v>0.0935851590936421</v>
      </c>
      <c r="P80" s="11">
        <f t="shared" si="68"/>
        <v>0.00484489387904431</v>
      </c>
      <c r="Q80" s="16">
        <f t="shared" si="69"/>
        <v>0.000920529837018419</v>
      </c>
      <c r="R80" s="11">
        <f t="shared" si="70"/>
        <v>0.0148697958333333</v>
      </c>
      <c r="S80" s="17">
        <f t="shared" si="71"/>
        <v>0.0619060172268732</v>
      </c>
      <c r="T80" s="3">
        <v>0.01</v>
      </c>
      <c r="U80" s="18">
        <f t="shared" si="72"/>
        <v>0.000619060172268732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0.0197190601722687</v>
      </c>
      <c r="AR80" s="25">
        <f t="shared" si="77"/>
        <v>7.82620833333333</v>
      </c>
      <c r="AS80" s="1">
        <f t="shared" si="78"/>
        <v>0.19</v>
      </c>
      <c r="AT80" s="2">
        <f t="shared" si="82"/>
        <v>618.005833333333</v>
      </c>
      <c r="AU80" s="1">
        <f t="shared" si="79"/>
        <v>121411.156196925</v>
      </c>
    </row>
    <row r="81" s="1" customFormat="1" spans="1:47">
      <c r="A81" s="6"/>
      <c r="B81" s="6"/>
      <c r="C81" s="9">
        <v>5</v>
      </c>
      <c r="D81" s="12">
        <v>14.2687376203871</v>
      </c>
      <c r="E81" s="13">
        <f t="shared" si="80"/>
        <v>8.6063053846</v>
      </c>
      <c r="F81" s="9" t="s">
        <v>111</v>
      </c>
      <c r="G81" s="6">
        <v>6</v>
      </c>
      <c r="H81" s="11">
        <f t="shared" si="63"/>
        <v>14.2687376203871</v>
      </c>
      <c r="I81" s="11">
        <f t="shared" si="64"/>
        <v>287.418737620387</v>
      </c>
      <c r="J81" s="11">
        <f t="shared" si="65"/>
        <v>0.10227091157973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0.167002348547931</v>
      </c>
      <c r="P81" s="11">
        <f t="shared" si="68"/>
        <v>0.0170794824219527</v>
      </c>
      <c r="Q81" s="16">
        <f t="shared" si="69"/>
        <v>0.00324510166017101</v>
      </c>
      <c r="R81" s="11">
        <f t="shared" si="70"/>
        <v>0.0148697958333333</v>
      </c>
      <c r="S81" s="17">
        <f t="shared" si="71"/>
        <v>0.218234446292567</v>
      </c>
      <c r="T81" s="3">
        <v>0.01</v>
      </c>
      <c r="U81" s="18">
        <f t="shared" si="72"/>
        <v>0.00218234446292567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0.0212823444629257</v>
      </c>
      <c r="AR81" s="25">
        <f t="shared" si="77"/>
        <v>7.82620833333333</v>
      </c>
      <c r="AS81" s="1">
        <f t="shared" si="78"/>
        <v>0.19</v>
      </c>
      <c r="AT81" s="2">
        <f t="shared" si="82"/>
        <v>618.005833333333</v>
      </c>
      <c r="AU81" s="1">
        <f t="shared" si="79"/>
        <v>131036.369139886</v>
      </c>
    </row>
    <row r="82" s="1" customFormat="1" spans="1:47">
      <c r="A82" s="6"/>
      <c r="B82" s="6"/>
      <c r="C82" s="9">
        <v>6</v>
      </c>
      <c r="D82" s="12">
        <v>20.4141445163333</v>
      </c>
      <c r="E82" s="13">
        <f t="shared" si="80"/>
        <v>14.2687376203871</v>
      </c>
      <c r="F82" s="9" t="s">
        <v>109</v>
      </c>
      <c r="G82" s="6">
        <v>7</v>
      </c>
      <c r="H82" s="11">
        <f t="shared" si="63"/>
        <v>20.4141445163333</v>
      </c>
      <c r="I82" s="11">
        <f t="shared" si="64"/>
        <v>293.564144516333</v>
      </c>
      <c r="J82" s="11">
        <f t="shared" si="65"/>
        <v>0.207844865942361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0.228184949459312</v>
      </c>
      <c r="P82" s="11">
        <f t="shared" si="68"/>
        <v>0.0474270702304351</v>
      </c>
      <c r="Q82" s="16">
        <f t="shared" si="69"/>
        <v>0.00901114334378268</v>
      </c>
      <c r="R82" s="11">
        <f t="shared" si="70"/>
        <v>0.0148697958333333</v>
      </c>
      <c r="S82" s="17">
        <f t="shared" si="71"/>
        <v>0.606003165395357</v>
      </c>
      <c r="T82" s="3">
        <v>0.01</v>
      </c>
      <c r="U82" s="18">
        <f t="shared" si="72"/>
        <v>0.00606003165395357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0.0251600316539536</v>
      </c>
      <c r="AR82" s="25">
        <f t="shared" si="77"/>
        <v>7.82620833333333</v>
      </c>
      <c r="AS82" s="1">
        <f t="shared" si="78"/>
        <v>0.19</v>
      </c>
      <c r="AT82" s="2">
        <f t="shared" si="82"/>
        <v>618.005833333333</v>
      </c>
      <c r="AU82" s="1">
        <f t="shared" si="79"/>
        <v>154911.466691178</v>
      </c>
    </row>
    <row r="83" s="1" customFormat="1" spans="1:47">
      <c r="A83" s="6"/>
      <c r="B83" s="6"/>
      <c r="C83" s="9">
        <v>7</v>
      </c>
      <c r="D83" s="12">
        <v>22.3896726603226</v>
      </c>
      <c r="E83" s="13">
        <f t="shared" si="80"/>
        <v>20.4141445163333</v>
      </c>
      <c r="F83" s="9" t="s">
        <v>109</v>
      </c>
      <c r="G83" s="6">
        <v>8</v>
      </c>
      <c r="H83" s="11">
        <f t="shared" si="63"/>
        <v>22.3896726603226</v>
      </c>
      <c r="I83" s="11">
        <f t="shared" si="64"/>
        <v>295.539672660323</v>
      </c>
      <c r="J83" s="11">
        <f t="shared" si="65"/>
        <v>0.259433229168717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0.25901996256221</v>
      </c>
      <c r="P83" s="11">
        <f t="shared" si="68"/>
        <v>0.0671983853066744</v>
      </c>
      <c r="Q83" s="16">
        <f t="shared" si="69"/>
        <v>0.0127676932082681</v>
      </c>
      <c r="R83" s="11">
        <f t="shared" si="70"/>
        <v>0.0148697958333333</v>
      </c>
      <c r="S83" s="17">
        <f t="shared" si="71"/>
        <v>0.858632717716747</v>
      </c>
      <c r="T83" s="3">
        <v>0.01</v>
      </c>
      <c r="U83" s="18">
        <f t="shared" si="72"/>
        <v>0.00858632717716747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0.0276863271771675</v>
      </c>
      <c r="AR83" s="25">
        <f t="shared" si="77"/>
        <v>7.82620833333333</v>
      </c>
      <c r="AS83" s="1">
        <f t="shared" si="78"/>
        <v>0.19</v>
      </c>
      <c r="AT83" s="2">
        <f t="shared" si="82"/>
        <v>618.005833333333</v>
      </c>
      <c r="AU83" s="1">
        <f t="shared" si="79"/>
        <v>170465.983878557</v>
      </c>
    </row>
    <row r="84" s="1" customFormat="1" spans="1:47">
      <c r="A84" s="6"/>
      <c r="B84" s="6"/>
      <c r="C84" s="9">
        <v>8</v>
      </c>
      <c r="D84" s="12">
        <v>19.7147259051613</v>
      </c>
      <c r="E84" s="13">
        <f t="shared" si="80"/>
        <v>22.3896726603226</v>
      </c>
      <c r="F84" s="9" t="s">
        <v>109</v>
      </c>
      <c r="G84" s="6">
        <v>9</v>
      </c>
      <c r="H84" s="11">
        <f t="shared" si="63"/>
        <v>19.7147259051613</v>
      </c>
      <c r="I84" s="11">
        <f t="shared" si="64"/>
        <v>292.864725905161</v>
      </c>
      <c r="J84" s="11">
        <f t="shared" si="65"/>
        <v>0.192016526365521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0.270083660588869</v>
      </c>
      <c r="P84" s="11">
        <f t="shared" si="68"/>
        <v>0.051860526334359</v>
      </c>
      <c r="Q84" s="16">
        <f t="shared" si="69"/>
        <v>0.0098535000035282</v>
      </c>
      <c r="R84" s="11">
        <f t="shared" si="70"/>
        <v>0.0148697958333333</v>
      </c>
      <c r="S84" s="17">
        <f t="shared" si="71"/>
        <v>0.662652003697309</v>
      </c>
      <c r="T84" s="3">
        <v>0.01</v>
      </c>
      <c r="U84" s="18">
        <f t="shared" si="72"/>
        <v>0.00662652003697309</v>
      </c>
      <c r="V84" s="17"/>
      <c r="W84" s="3"/>
      <c r="X84" s="18"/>
      <c r="Y84" s="19">
        <v>0.02</v>
      </c>
      <c r="Z84" s="3">
        <v>0.17</v>
      </c>
      <c r="AA84" s="20">
        <f t="shared" si="73"/>
        <v>0.0034</v>
      </c>
      <c r="AB84" s="3">
        <v>0.01</v>
      </c>
      <c r="AC84" s="3">
        <v>0.03</v>
      </c>
      <c r="AD84" s="20">
        <f t="shared" si="74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5"/>
        <v>0.0079</v>
      </c>
      <c r="AQ84" s="1">
        <f t="shared" si="76"/>
        <v>0.0182265200369731</v>
      </c>
      <c r="AR84" s="25">
        <f t="shared" si="77"/>
        <v>7.82620833333333</v>
      </c>
      <c r="AS84" s="1">
        <f t="shared" si="78"/>
        <v>0.19</v>
      </c>
      <c r="AT84" s="2">
        <f t="shared" si="82"/>
        <v>618.005833333333</v>
      </c>
      <c r="AU84" s="1">
        <f t="shared" si="79"/>
        <v>112221.518257111</v>
      </c>
    </row>
    <row r="85" s="1" customFormat="1" spans="1:47">
      <c r="A85" s="6"/>
      <c r="B85" s="6"/>
      <c r="C85" s="9">
        <v>9</v>
      </c>
      <c r="D85" s="12">
        <v>16.2466503603333</v>
      </c>
      <c r="E85" s="13">
        <f t="shared" si="80"/>
        <v>19.7147259051613</v>
      </c>
      <c r="F85" s="9" t="s">
        <v>109</v>
      </c>
      <c r="G85" s="6">
        <v>10</v>
      </c>
      <c r="H85" s="11">
        <f t="shared" si="63"/>
        <v>16.2466503603333</v>
      </c>
      <c r="I85" s="11">
        <f t="shared" si="64"/>
        <v>289.396650360333</v>
      </c>
      <c r="J85" s="11">
        <f t="shared" si="65"/>
        <v>0.128915743912081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0.296485217587843</v>
      </c>
      <c r="P85" s="11">
        <f t="shared" si="68"/>
        <v>0.0382216123842719</v>
      </c>
      <c r="Q85" s="16">
        <f t="shared" si="69"/>
        <v>0.00726210635301165</v>
      </c>
      <c r="R85" s="11">
        <f t="shared" si="70"/>
        <v>0.0148697958333333</v>
      </c>
      <c r="S85" s="17">
        <f t="shared" si="71"/>
        <v>0.48837969494728</v>
      </c>
      <c r="T85" s="3">
        <v>0.01</v>
      </c>
      <c r="U85" s="18">
        <f t="shared" si="72"/>
        <v>0.0048837969494728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0.0164837969494728</v>
      </c>
      <c r="AR85" s="25">
        <f t="shared" si="77"/>
        <v>7.82620833333333</v>
      </c>
      <c r="AS85" s="1">
        <f t="shared" si="78"/>
        <v>0.19</v>
      </c>
      <c r="AT85" s="2">
        <f t="shared" si="82"/>
        <v>618.005833333333</v>
      </c>
      <c r="AU85" s="1">
        <f t="shared" si="79"/>
        <v>101491.49242748</v>
      </c>
    </row>
    <row r="86" s="1" customFormat="1" spans="1:47">
      <c r="A86" s="6"/>
      <c r="B86" s="6"/>
      <c r="C86" s="9">
        <v>10</v>
      </c>
      <c r="D86" s="12">
        <v>5.37685946145162</v>
      </c>
      <c r="E86" s="13">
        <f t="shared" si="80"/>
        <v>16.2466503603333</v>
      </c>
      <c r="F86" s="9" t="s">
        <v>109</v>
      </c>
      <c r="G86" s="6">
        <v>11</v>
      </c>
      <c r="H86" s="11">
        <f t="shared" si="63"/>
        <v>5.37685946145162</v>
      </c>
      <c r="I86" s="11">
        <f t="shared" si="64"/>
        <v>278.526859461452</v>
      </c>
      <c r="J86" s="11">
        <f t="shared" si="65"/>
        <v>0.0346786364749408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0.245350424943393</v>
      </c>
      <c r="O86" s="11">
        <f t="shared" si="81"/>
        <v>0.0911752635935119</v>
      </c>
      <c r="P86" s="11">
        <f t="shared" si="68"/>
        <v>0.00316183382166631</v>
      </c>
      <c r="Q86" s="16">
        <f t="shared" si="69"/>
        <v>0.000600748426116598</v>
      </c>
      <c r="R86" s="11">
        <f t="shared" si="70"/>
        <v>0.0148697958333333</v>
      </c>
      <c r="S86" s="17">
        <f t="shared" si="71"/>
        <v>0.0404005833603924</v>
      </c>
      <c r="T86" s="3">
        <v>0.01</v>
      </c>
      <c r="U86" s="18">
        <f t="shared" si="72"/>
        <v>0.000404005833603924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0.0120040058336039</v>
      </c>
      <c r="AR86" s="25">
        <f t="shared" si="77"/>
        <v>7.82620833333333</v>
      </c>
      <c r="AS86" s="1">
        <f t="shared" si="78"/>
        <v>0.19</v>
      </c>
      <c r="AT86" s="2">
        <f t="shared" si="82"/>
        <v>618.005833333333</v>
      </c>
      <c r="AU86" s="1">
        <f t="shared" si="79"/>
        <v>73909.2134473065</v>
      </c>
    </row>
    <row r="87" s="1" customFormat="1" spans="1:48">
      <c r="A87" s="6"/>
      <c r="B87" s="6"/>
      <c r="C87" s="9">
        <v>11</v>
      </c>
      <c r="D87" s="12">
        <v>-5.15668567803333</v>
      </c>
      <c r="E87" s="13">
        <f t="shared" si="80"/>
        <v>5.37685946145162</v>
      </c>
      <c r="F87" s="9" t="s">
        <v>111</v>
      </c>
      <c r="G87" s="6">
        <v>12</v>
      </c>
      <c r="H87" s="11">
        <f t="shared" si="63"/>
        <v>-5.15668567803333</v>
      </c>
      <c r="I87" s="11">
        <f t="shared" si="64"/>
        <v>267.993314321967</v>
      </c>
      <c r="J87" s="11">
        <f t="shared" si="65"/>
        <v>0.00877655644816652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0.166275513105179</v>
      </c>
      <c r="P87" s="11">
        <f t="shared" si="68"/>
        <v>0.00145932642671545</v>
      </c>
      <c r="Q87" s="16">
        <f t="shared" si="69"/>
        <v>0.000277272021075936</v>
      </c>
      <c r="R87" s="11">
        <f t="shared" si="70"/>
        <v>0.0148697958333333</v>
      </c>
      <c r="S87" s="17">
        <f t="shared" si="71"/>
        <v>0.0186466595899307</v>
      </c>
      <c r="T87" s="3">
        <v>0.01</v>
      </c>
      <c r="U87" s="18">
        <f t="shared" si="72"/>
        <v>0.000186466595899307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0.0117864665958993</v>
      </c>
      <c r="AR87" s="25">
        <f t="shared" si="77"/>
        <v>7.82620833333333</v>
      </c>
      <c r="AS87" s="1">
        <f t="shared" si="78"/>
        <v>0.19</v>
      </c>
      <c r="AT87" s="2">
        <f t="shared" si="82"/>
        <v>618.005833333333</v>
      </c>
      <c r="AU87" s="1">
        <f t="shared" si="79"/>
        <v>72569.8144020589</v>
      </c>
      <c r="AV87" s="1">
        <f>SUM(AU76:AU87)</f>
        <v>1228885.92952871</v>
      </c>
    </row>
    <row r="88" s="1" customFormat="1" spans="1:46">
      <c r="A88" s="6"/>
      <c r="B88" s="6"/>
      <c r="C88" s="9">
        <v>12</v>
      </c>
      <c r="D88" s="12">
        <v>-13.477600228871</v>
      </c>
      <c r="E88" s="13">
        <f t="shared" si="80"/>
        <v>-5.15668567803333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-15.19</v>
      </c>
      <c r="E91" s="9"/>
      <c r="F91" s="9"/>
      <c r="G91" s="6">
        <v>1</v>
      </c>
      <c r="H91" s="11">
        <f t="shared" ref="H91:H102" si="83">E92</f>
        <v>-15.19</v>
      </c>
      <c r="I91" s="11">
        <f t="shared" ref="I91:I102" si="84">H91+273.15</f>
        <v>257.96</v>
      </c>
      <c r="J91" s="11">
        <f t="shared" ref="J91:J102" si="85">EXP(($C$18*(I91-$C$16))/($C$19*I91*$C$16))</f>
        <v>0.0021360289425016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0.000162167317314722</v>
      </c>
      <c r="Q91" s="16">
        <f t="shared" ref="Q91:Q102" si="89">P91*$B$93</f>
        <v>2.91901171166499e-5</v>
      </c>
      <c r="R91" s="11">
        <f t="shared" ref="R91:R102" si="90">L91*$B$93</f>
        <v>0.0136656</v>
      </c>
      <c r="S91" s="17">
        <f t="shared" ref="S91:S102" si="91">Q91/R91</f>
        <v>0.0021360289425016</v>
      </c>
      <c r="T91" s="3">
        <v>0.01</v>
      </c>
      <c r="U91" s="18">
        <f t="shared" ref="U91:U102" si="92">S91*T91</f>
        <v>2.1360289425016e-5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0.014821360289425</v>
      </c>
      <c r="AR91" s="25">
        <f t="shared" ref="AR91:AR102" si="96">$B$91/12</f>
        <v>7.592</v>
      </c>
      <c r="AS91" s="1">
        <f t="shared" ref="AS91:AS102" si="97">$B$93</f>
        <v>0.18</v>
      </c>
      <c r="AT91" s="2">
        <f>$E$7/12</f>
        <v>230.8025</v>
      </c>
      <c r="AU91" s="1">
        <f t="shared" ref="AU91:AU102" si="98">AT91*10000*AS91*0.67*AR91*AQ91</f>
        <v>31320.744768343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-13.3163946847419</v>
      </c>
      <c r="E92" s="13">
        <f t="shared" ref="E92:E103" si="99">D91</f>
        <v>-15.19</v>
      </c>
      <c r="F92" s="9" t="s">
        <v>109</v>
      </c>
      <c r="G92" s="6">
        <v>2</v>
      </c>
      <c r="H92" s="11">
        <f t="shared" si="83"/>
        <v>-13.3163946847419</v>
      </c>
      <c r="I92" s="11">
        <f t="shared" si="84"/>
        <v>259.833605315258</v>
      </c>
      <c r="J92" s="11">
        <f t="shared" si="85"/>
        <v>0.00280421092517067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0.151677832682685</v>
      </c>
      <c r="P92" s="11">
        <f t="shared" si="88"/>
        <v>0.000425336635514994</v>
      </c>
      <c r="Q92" s="16">
        <f t="shared" si="89"/>
        <v>7.6560594392699e-5</v>
      </c>
      <c r="R92" s="11">
        <f t="shared" si="90"/>
        <v>0.0136656</v>
      </c>
      <c r="S92" s="17">
        <f t="shared" si="91"/>
        <v>0.00560243197464429</v>
      </c>
      <c r="T92" s="3">
        <v>0.01</v>
      </c>
      <c r="U92" s="18">
        <f t="shared" si="92"/>
        <v>5.60243197464429e-5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0.0148560243197464</v>
      </c>
      <c r="AR92" s="25">
        <f t="shared" si="96"/>
        <v>7.592</v>
      </c>
      <c r="AS92" s="1">
        <f t="shared" si="97"/>
        <v>0.18</v>
      </c>
      <c r="AT92" s="2">
        <f t="shared" ref="AT92:AT102" si="101">$E$7/12</f>
        <v>230.8025</v>
      </c>
      <c r="AU92" s="1">
        <f t="shared" si="98"/>
        <v>31393.9973730391</v>
      </c>
    </row>
    <row r="93" s="1" customFormat="1" spans="1:47">
      <c r="A93" s="6" t="s">
        <v>72</v>
      </c>
      <c r="B93" s="6">
        <v>0.18</v>
      </c>
      <c r="C93" s="9">
        <v>2</v>
      </c>
      <c r="D93" s="12">
        <v>-11.1660714145357</v>
      </c>
      <c r="E93" s="13">
        <f t="shared" si="99"/>
        <v>-13.3163946847419</v>
      </c>
      <c r="F93" s="9" t="s">
        <v>109</v>
      </c>
      <c r="G93" s="6">
        <v>3</v>
      </c>
      <c r="H93" s="11">
        <f t="shared" si="83"/>
        <v>-11.1660714145357</v>
      </c>
      <c r="I93" s="11">
        <f t="shared" si="84"/>
        <v>261.983928585464</v>
      </c>
      <c r="J93" s="11">
        <f t="shared" si="85"/>
        <v>0.00381406724814102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0.22717249604717</v>
      </c>
      <c r="P93" s="11">
        <f t="shared" si="88"/>
        <v>0.000866451176851957</v>
      </c>
      <c r="Q93" s="16">
        <f t="shared" si="89"/>
        <v>0.000155961211833352</v>
      </c>
      <c r="R93" s="11">
        <f t="shared" si="90"/>
        <v>0.0136656</v>
      </c>
      <c r="S93" s="17">
        <f t="shared" si="91"/>
        <v>0.0114126867340879</v>
      </c>
      <c r="T93" s="3">
        <v>0.01</v>
      </c>
      <c r="U93" s="18">
        <f t="shared" si="92"/>
        <v>0.000114126867340879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0.0149141268673409</v>
      </c>
      <c r="AR93" s="25">
        <f t="shared" si="96"/>
        <v>7.592</v>
      </c>
      <c r="AS93" s="1">
        <f t="shared" si="97"/>
        <v>0.18</v>
      </c>
      <c r="AT93" s="2">
        <f t="shared" si="101"/>
        <v>230.8025</v>
      </c>
      <c r="AU93" s="1">
        <f t="shared" si="98"/>
        <v>31516.7806417849</v>
      </c>
    </row>
    <row r="94" s="1" customFormat="1" spans="1:47">
      <c r="A94" s="6"/>
      <c r="B94" s="6"/>
      <c r="C94" s="9">
        <v>3</v>
      </c>
      <c r="D94" s="12">
        <v>-0.496420166451613</v>
      </c>
      <c r="E94" s="13">
        <f t="shared" si="99"/>
        <v>-11.1660714145357</v>
      </c>
      <c r="F94" s="9" t="s">
        <v>109</v>
      </c>
      <c r="G94" s="6">
        <v>4</v>
      </c>
      <c r="H94" s="11">
        <f t="shared" si="83"/>
        <v>-0.496420166451613</v>
      </c>
      <c r="I94" s="11">
        <f t="shared" si="84"/>
        <v>272.653579833548</v>
      </c>
      <c r="J94" s="11">
        <f t="shared" si="85"/>
        <v>0.0163313021258928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0.302226044870318</v>
      </c>
      <c r="P94" s="11">
        <f t="shared" si="88"/>
        <v>0.00493574484909079</v>
      </c>
      <c r="Q94" s="16">
        <f t="shared" si="89"/>
        <v>0.000888434072836343</v>
      </c>
      <c r="R94" s="11">
        <f t="shared" si="90"/>
        <v>0.0136656</v>
      </c>
      <c r="S94" s="17">
        <f t="shared" si="91"/>
        <v>0.0650124453252212</v>
      </c>
      <c r="T94" s="3">
        <v>0.01</v>
      </c>
      <c r="U94" s="18">
        <f t="shared" si="92"/>
        <v>0.000650124453252212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0.0154501244532522</v>
      </c>
      <c r="AR94" s="25">
        <f t="shared" si="96"/>
        <v>7.592</v>
      </c>
      <c r="AS94" s="1">
        <f t="shared" si="97"/>
        <v>0.18</v>
      </c>
      <c r="AT94" s="2">
        <f t="shared" si="101"/>
        <v>230.8025</v>
      </c>
      <c r="AU94" s="1">
        <f t="shared" si="98"/>
        <v>32649.4596440459</v>
      </c>
    </row>
    <row r="95" s="1" customFormat="1" spans="1:47">
      <c r="A95" s="6"/>
      <c r="B95" s="6"/>
      <c r="C95" s="9">
        <v>4</v>
      </c>
      <c r="D95" s="12">
        <v>8.6063053846</v>
      </c>
      <c r="E95" s="13">
        <f t="shared" si="99"/>
        <v>-0.496420166451613</v>
      </c>
      <c r="F95" s="9" t="s">
        <v>109</v>
      </c>
      <c r="G95" s="6">
        <v>5</v>
      </c>
      <c r="H95" s="11">
        <f t="shared" si="83"/>
        <v>8.6063053846</v>
      </c>
      <c r="I95" s="11">
        <f t="shared" si="84"/>
        <v>281.7563053846</v>
      </c>
      <c r="J95" s="11">
        <f t="shared" si="85"/>
        <v>0.051769895205248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0.282425785020166</v>
      </c>
      <c r="O95" s="11">
        <f t="shared" si="100"/>
        <v>0.0907845150010613</v>
      </c>
      <c r="P95" s="11">
        <f t="shared" si="88"/>
        <v>0.00469990482786421</v>
      </c>
      <c r="Q95" s="16">
        <f t="shared" si="89"/>
        <v>0.000845982869015557</v>
      </c>
      <c r="R95" s="11">
        <f t="shared" si="90"/>
        <v>0.0136656</v>
      </c>
      <c r="S95" s="17">
        <f t="shared" si="91"/>
        <v>0.0619060172268731</v>
      </c>
      <c r="T95" s="3">
        <v>0.01</v>
      </c>
      <c r="U95" s="18">
        <f t="shared" si="92"/>
        <v>0.000619060172268731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0.0277190601722687</v>
      </c>
      <c r="AR95" s="25">
        <f t="shared" si="96"/>
        <v>7.592</v>
      </c>
      <c r="AS95" s="1">
        <f t="shared" si="97"/>
        <v>0.18</v>
      </c>
      <c r="AT95" s="2">
        <f t="shared" si="101"/>
        <v>230.8025</v>
      </c>
      <c r="AU95" s="1">
        <f t="shared" si="98"/>
        <v>58576.378410652</v>
      </c>
    </row>
    <row r="96" s="1" customFormat="1" spans="1:47">
      <c r="A96" s="6"/>
      <c r="B96" s="6"/>
      <c r="C96" s="9">
        <v>5</v>
      </c>
      <c r="D96" s="12">
        <v>14.2687376203871</v>
      </c>
      <c r="E96" s="13">
        <f t="shared" si="99"/>
        <v>8.6063053846</v>
      </c>
      <c r="F96" s="9" t="s">
        <v>111</v>
      </c>
      <c r="G96" s="6">
        <v>6</v>
      </c>
      <c r="H96" s="11">
        <f t="shared" si="83"/>
        <v>14.2687376203871</v>
      </c>
      <c r="I96" s="11">
        <f t="shared" si="84"/>
        <v>287.418737620387</v>
      </c>
      <c r="J96" s="11">
        <f t="shared" si="85"/>
        <v>0.10227091157973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0.162004610173197</v>
      </c>
      <c r="P96" s="11">
        <f t="shared" si="88"/>
        <v>0.0165683591625316</v>
      </c>
      <c r="Q96" s="16">
        <f t="shared" si="89"/>
        <v>0.00298230464925569</v>
      </c>
      <c r="R96" s="11">
        <f t="shared" si="90"/>
        <v>0.0136656</v>
      </c>
      <c r="S96" s="17">
        <f t="shared" si="91"/>
        <v>0.218234446292566</v>
      </c>
      <c r="T96" s="3">
        <v>0.01</v>
      </c>
      <c r="U96" s="18">
        <f t="shared" si="92"/>
        <v>0.00218234446292566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0.0292823444629257</v>
      </c>
      <c r="AR96" s="25">
        <f t="shared" si="96"/>
        <v>7.592</v>
      </c>
      <c r="AS96" s="1">
        <f t="shared" si="97"/>
        <v>0.18</v>
      </c>
      <c r="AT96" s="2">
        <f t="shared" si="101"/>
        <v>230.8025</v>
      </c>
      <c r="AU96" s="1">
        <f t="shared" si="98"/>
        <v>61879.9367421339</v>
      </c>
    </row>
    <row r="97" s="1" customFormat="1" spans="1:47">
      <c r="A97" s="6"/>
      <c r="B97" s="6"/>
      <c r="C97" s="9">
        <v>6</v>
      </c>
      <c r="D97" s="12">
        <v>20.4141445163333</v>
      </c>
      <c r="E97" s="13">
        <f t="shared" si="99"/>
        <v>14.2687376203871</v>
      </c>
      <c r="F97" s="9" t="s">
        <v>109</v>
      </c>
      <c r="G97" s="6">
        <v>7</v>
      </c>
      <c r="H97" s="11">
        <f t="shared" si="83"/>
        <v>20.4141445163333</v>
      </c>
      <c r="I97" s="11">
        <f t="shared" si="84"/>
        <v>293.564144516333</v>
      </c>
      <c r="J97" s="11">
        <f t="shared" si="85"/>
        <v>0.207844865942361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0.221356251010665</v>
      </c>
      <c r="P97" s="11">
        <f t="shared" si="88"/>
        <v>0.0460077603168154</v>
      </c>
      <c r="Q97" s="16">
        <f t="shared" si="89"/>
        <v>0.00828139685702678</v>
      </c>
      <c r="R97" s="11">
        <f t="shared" si="90"/>
        <v>0.0136656</v>
      </c>
      <c r="S97" s="17">
        <f t="shared" si="91"/>
        <v>0.606003165395356</v>
      </c>
      <c r="T97" s="3">
        <v>0.01</v>
      </c>
      <c r="U97" s="18">
        <f t="shared" si="92"/>
        <v>0.00606003165395356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0.0331600316539536</v>
      </c>
      <c r="AR97" s="25">
        <f t="shared" si="96"/>
        <v>7.592</v>
      </c>
      <c r="AS97" s="1">
        <f t="shared" si="97"/>
        <v>0.18</v>
      </c>
      <c r="AT97" s="2">
        <f t="shared" si="101"/>
        <v>230.8025</v>
      </c>
      <c r="AU97" s="1">
        <f t="shared" si="98"/>
        <v>70074.3297283373</v>
      </c>
    </row>
    <row r="98" s="1" customFormat="1" spans="1:47">
      <c r="A98" s="6"/>
      <c r="B98" s="6"/>
      <c r="C98" s="9">
        <v>7</v>
      </c>
      <c r="D98" s="12">
        <v>22.3896726603226</v>
      </c>
      <c r="E98" s="13">
        <f t="shared" si="99"/>
        <v>20.4141445163333</v>
      </c>
      <c r="F98" s="9" t="s">
        <v>109</v>
      </c>
      <c r="G98" s="6">
        <v>8</v>
      </c>
      <c r="H98" s="11">
        <f t="shared" si="83"/>
        <v>22.3896726603226</v>
      </c>
      <c r="I98" s="11">
        <f t="shared" si="84"/>
        <v>295.539672660323</v>
      </c>
      <c r="J98" s="11">
        <f t="shared" si="85"/>
        <v>0.259433229168717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0.25126849069385</v>
      </c>
      <c r="P98" s="11">
        <f t="shared" si="88"/>
        <v>0.0651873959290553</v>
      </c>
      <c r="Q98" s="16">
        <f t="shared" si="89"/>
        <v>0.01173373126723</v>
      </c>
      <c r="R98" s="11">
        <f t="shared" si="90"/>
        <v>0.0136656</v>
      </c>
      <c r="S98" s="17">
        <f t="shared" si="91"/>
        <v>0.858632717716745</v>
      </c>
      <c r="T98" s="3">
        <v>0.01</v>
      </c>
      <c r="U98" s="18">
        <f t="shared" si="92"/>
        <v>0.00858632717716745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0.0356863271771675</v>
      </c>
      <c r="AR98" s="25">
        <f t="shared" si="96"/>
        <v>7.592</v>
      </c>
      <c r="AS98" s="1">
        <f t="shared" si="97"/>
        <v>0.18</v>
      </c>
      <c r="AT98" s="2">
        <f t="shared" si="101"/>
        <v>230.8025</v>
      </c>
      <c r="AU98" s="1">
        <f t="shared" si="98"/>
        <v>75412.9393935004</v>
      </c>
    </row>
    <row r="99" s="1" customFormat="1" spans="1:47">
      <c r="A99" s="6"/>
      <c r="B99" s="6"/>
      <c r="C99" s="9">
        <v>8</v>
      </c>
      <c r="D99" s="12">
        <v>19.7147259051613</v>
      </c>
      <c r="E99" s="13">
        <f t="shared" si="99"/>
        <v>22.3896726603226</v>
      </c>
      <c r="F99" s="9" t="s">
        <v>109</v>
      </c>
      <c r="G99" s="6">
        <v>9</v>
      </c>
      <c r="H99" s="11">
        <f t="shared" si="83"/>
        <v>19.7147259051613</v>
      </c>
      <c r="I99" s="11">
        <f t="shared" si="84"/>
        <v>292.864725905161</v>
      </c>
      <c r="J99" s="11">
        <f t="shared" si="85"/>
        <v>0.192016526365521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0.262001094764795</v>
      </c>
      <c r="P99" s="11">
        <f t="shared" si="88"/>
        <v>0.0503085401206996</v>
      </c>
      <c r="Q99" s="16">
        <f t="shared" si="89"/>
        <v>0.00905553722172593</v>
      </c>
      <c r="R99" s="11">
        <f t="shared" si="90"/>
        <v>0.0136656</v>
      </c>
      <c r="S99" s="17">
        <f t="shared" si="91"/>
        <v>0.662652003697308</v>
      </c>
      <c r="T99" s="3">
        <v>0.01</v>
      </c>
      <c r="U99" s="18">
        <f t="shared" si="92"/>
        <v>0.00662652003697308</v>
      </c>
      <c r="V99" s="17"/>
      <c r="W99" s="3"/>
      <c r="X99" s="18"/>
      <c r="Y99" s="19">
        <v>0.02</v>
      </c>
      <c r="Z99" s="3">
        <v>0.49</v>
      </c>
      <c r="AA99" s="20">
        <f t="shared" si="93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4"/>
        <v>0.005</v>
      </c>
      <c r="AQ99" s="1">
        <f t="shared" si="95"/>
        <v>0.0214265200369731</v>
      </c>
      <c r="AR99" s="25">
        <f t="shared" si="96"/>
        <v>7.592</v>
      </c>
      <c r="AS99" s="1">
        <f t="shared" si="97"/>
        <v>0.18</v>
      </c>
      <c r="AT99" s="2">
        <f t="shared" si="101"/>
        <v>230.8025</v>
      </c>
      <c r="AU99" s="1">
        <f t="shared" si="98"/>
        <v>45278.8780683406</v>
      </c>
    </row>
    <row r="100" s="1" customFormat="1" spans="1:47">
      <c r="A100" s="6"/>
      <c r="B100" s="6"/>
      <c r="C100" s="9">
        <v>9</v>
      </c>
      <c r="D100" s="12">
        <v>16.2466503603333</v>
      </c>
      <c r="E100" s="13">
        <f t="shared" si="99"/>
        <v>19.7147259051613</v>
      </c>
      <c r="F100" s="9" t="s">
        <v>109</v>
      </c>
      <c r="G100" s="6">
        <v>10</v>
      </c>
      <c r="H100" s="11">
        <f t="shared" si="83"/>
        <v>16.2466503603333</v>
      </c>
      <c r="I100" s="11">
        <f t="shared" si="84"/>
        <v>289.396650360333</v>
      </c>
      <c r="J100" s="11">
        <f t="shared" si="85"/>
        <v>0.128915743912081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0.287612554644095</v>
      </c>
      <c r="P100" s="11">
        <f t="shared" si="88"/>
        <v>0.0370777864403974</v>
      </c>
      <c r="Q100" s="16">
        <f t="shared" si="89"/>
        <v>0.00667400155927154</v>
      </c>
      <c r="R100" s="11">
        <f t="shared" si="90"/>
        <v>0.0136656</v>
      </c>
      <c r="S100" s="17">
        <f t="shared" si="91"/>
        <v>0.488379694947279</v>
      </c>
      <c r="T100" s="3">
        <v>0.01</v>
      </c>
      <c r="U100" s="18">
        <f t="shared" si="92"/>
        <v>0.00488379694947279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0.0196837969494728</v>
      </c>
      <c r="AR100" s="25">
        <f t="shared" si="96"/>
        <v>7.592</v>
      </c>
      <c r="AS100" s="1">
        <f t="shared" si="97"/>
        <v>0.18</v>
      </c>
      <c r="AT100" s="2">
        <f t="shared" si="101"/>
        <v>230.8025</v>
      </c>
      <c r="AU100" s="1">
        <f t="shared" si="98"/>
        <v>41596.1266906253</v>
      </c>
    </row>
    <row r="101" s="1" customFormat="1" spans="1:47">
      <c r="A101" s="6"/>
      <c r="B101" s="6"/>
      <c r="C101" s="9">
        <v>10</v>
      </c>
      <c r="D101" s="12">
        <v>5.37685946145162</v>
      </c>
      <c r="E101" s="13">
        <f t="shared" si="99"/>
        <v>16.2466503603333</v>
      </c>
      <c r="F101" s="9" t="s">
        <v>109</v>
      </c>
      <c r="G101" s="6">
        <v>11</v>
      </c>
      <c r="H101" s="11">
        <f t="shared" si="83"/>
        <v>5.37685946145162</v>
      </c>
      <c r="I101" s="11">
        <f t="shared" si="84"/>
        <v>278.526859461452</v>
      </c>
      <c r="J101" s="11">
        <f t="shared" si="85"/>
        <v>0.0346786364749408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0.238008029793513</v>
      </c>
      <c r="O101" s="11">
        <f t="shared" si="100"/>
        <v>0.0884467384101849</v>
      </c>
      <c r="P101" s="11">
        <f t="shared" si="88"/>
        <v>0.00306721228872099</v>
      </c>
      <c r="Q101" s="16">
        <f t="shared" si="89"/>
        <v>0.000552098211969778</v>
      </c>
      <c r="R101" s="11">
        <f t="shared" si="90"/>
        <v>0.0136656</v>
      </c>
      <c r="S101" s="17">
        <f t="shared" si="91"/>
        <v>0.0404005833603924</v>
      </c>
      <c r="T101" s="3">
        <v>0.01</v>
      </c>
      <c r="U101" s="18">
        <f t="shared" si="92"/>
        <v>0.000404005833603924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0.0152040058336039</v>
      </c>
      <c r="AR101" s="25">
        <f t="shared" si="96"/>
        <v>7.592</v>
      </c>
      <c r="AS101" s="1">
        <f t="shared" si="97"/>
        <v>0.18</v>
      </c>
      <c r="AT101" s="2">
        <f t="shared" si="101"/>
        <v>230.8025</v>
      </c>
      <c r="AU101" s="1">
        <f t="shared" si="98"/>
        <v>32129.3576886106</v>
      </c>
    </row>
    <row r="102" s="1" customFormat="1" spans="1:48">
      <c r="A102" s="6"/>
      <c r="B102" s="6"/>
      <c r="C102" s="9">
        <v>11</v>
      </c>
      <c r="D102" s="12">
        <v>-5.15668567803333</v>
      </c>
      <c r="E102" s="13">
        <f t="shared" si="99"/>
        <v>5.37685946145162</v>
      </c>
      <c r="F102" s="9" t="s">
        <v>111</v>
      </c>
      <c r="G102" s="6">
        <v>12</v>
      </c>
      <c r="H102" s="11">
        <f t="shared" si="83"/>
        <v>-5.15668567803333</v>
      </c>
      <c r="I102" s="11">
        <f t="shared" si="84"/>
        <v>267.993314321967</v>
      </c>
      <c r="J102" s="11">
        <f t="shared" si="85"/>
        <v>0.00877655644816652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0.161299526121464</v>
      </c>
      <c r="P102" s="11">
        <f t="shared" si="88"/>
        <v>0.00141565439606754</v>
      </c>
      <c r="Q102" s="16">
        <f t="shared" si="89"/>
        <v>0.000254817791292157</v>
      </c>
      <c r="R102" s="11">
        <f t="shared" si="90"/>
        <v>0.0136656</v>
      </c>
      <c r="S102" s="17">
        <f t="shared" si="91"/>
        <v>0.0186466595899307</v>
      </c>
      <c r="T102" s="3">
        <v>0.01</v>
      </c>
      <c r="U102" s="18">
        <f t="shared" si="92"/>
        <v>0.000186466595899307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0.0149864665958993</v>
      </c>
      <c r="AR102" s="25">
        <f t="shared" si="96"/>
        <v>7.592</v>
      </c>
      <c r="AS102" s="1">
        <f t="shared" si="97"/>
        <v>0.18</v>
      </c>
      <c r="AT102" s="2">
        <f t="shared" si="101"/>
        <v>230.8025</v>
      </c>
      <c r="AU102" s="1">
        <f t="shared" si="98"/>
        <v>31669.6501578445</v>
      </c>
      <c r="AV102" s="1">
        <f>SUM(AU91:AU102)</f>
        <v>543498.579307257</v>
      </c>
    </row>
    <row r="103" s="1" customFormat="1" spans="1:46">
      <c r="A103" s="6"/>
      <c r="B103" s="6"/>
      <c r="C103" s="9">
        <v>12</v>
      </c>
      <c r="D103" s="12">
        <v>-13.477600228871</v>
      </c>
      <c r="E103" s="13">
        <f t="shared" si="99"/>
        <v>-5.15668567803333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4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="1" customFormat="1" spans="1:54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="1" customFormat="1" spans="1:54">
      <c r="A107" s="6" t="s">
        <v>107</v>
      </c>
      <c r="B107" s="6">
        <f>F9</f>
        <v>122.786</v>
      </c>
      <c r="C107" s="9" t="s">
        <v>108</v>
      </c>
      <c r="D107" s="10">
        <v>-15.19</v>
      </c>
      <c r="E107" s="9"/>
      <c r="F107" s="9"/>
      <c r="G107" s="6">
        <v>1</v>
      </c>
      <c r="H107" s="11">
        <f t="shared" ref="H107:H118" si="102">E108</f>
        <v>-15.19</v>
      </c>
      <c r="I107" s="11">
        <f t="shared" ref="I107:I118" si="103">H107+273.15</f>
        <v>257.96</v>
      </c>
      <c r="J107" s="11">
        <f t="shared" ref="J107:J118" si="104">EXP(($C$18*(I107-$C$16))/($C$19*I107*$C$16))</f>
        <v>0.0021360289425016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0.00590117511901504</v>
      </c>
      <c r="Q107" s="16">
        <f t="shared" ref="Q107:Q118" si="108">P107*$B$109</f>
        <v>0.00171134078451436</v>
      </c>
      <c r="R107" s="11">
        <f t="shared" ref="R107:R118" si="109">L107*$B$109</f>
        <v>0.80117865</v>
      </c>
      <c r="S107" s="17">
        <f t="shared" ref="S107:S118" si="110">Q107/R107</f>
        <v>0.0021360289425016</v>
      </c>
      <c r="T107" s="3">
        <v>0.27</v>
      </c>
      <c r="U107" s="18">
        <f t="shared" ref="U107:U118" si="111">S107*T107</f>
        <v>0.000576727814475433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0.226512058214353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 t="shared" ref="AE107:AE118" si="115">$E$9/12</f>
        <v>95.4316666666667</v>
      </c>
      <c r="AF107" s="1">
        <f t="shared" ref="AF107:AF118" si="116">AE107*10000*AC107*AB107</f>
        <v>2211828.45282768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="1" customFormat="1" spans="1:54">
      <c r="A108" s="6" t="s">
        <v>110</v>
      </c>
      <c r="B108" s="6">
        <v>27</v>
      </c>
      <c r="C108" s="9">
        <v>1</v>
      </c>
      <c r="D108" s="12">
        <v>-13.3163946847419</v>
      </c>
      <c r="E108" s="13">
        <f t="shared" ref="E108:E119" si="117">D107</f>
        <v>-15.19</v>
      </c>
      <c r="F108" s="9" t="s">
        <v>109</v>
      </c>
      <c r="G108" s="6">
        <v>2</v>
      </c>
      <c r="H108" s="11">
        <f t="shared" si="102"/>
        <v>-13.3163946847419</v>
      </c>
      <c r="I108" s="11">
        <f t="shared" si="103"/>
        <v>259.833605315258</v>
      </c>
      <c r="J108" s="11">
        <f t="shared" si="104"/>
        <v>0.00280421092517067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5.51946882488098</v>
      </c>
      <c r="P108" s="11">
        <f t="shared" si="107"/>
        <v>0.0154777547798702</v>
      </c>
      <c r="Q108" s="16">
        <f t="shared" si="108"/>
        <v>0.00448854888616234</v>
      </c>
      <c r="R108" s="11">
        <f t="shared" si="109"/>
        <v>0.80117865</v>
      </c>
      <c r="S108" s="17">
        <f t="shared" si="110"/>
        <v>0.00560243197464429</v>
      </c>
      <c r="T108" s="3">
        <v>0.27</v>
      </c>
      <c r="U108" s="18">
        <f t="shared" si="111"/>
        <v>0.00151265663315396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0.226693909183822</v>
      </c>
      <c r="AC108" s="25">
        <f t="shared" si="113"/>
        <v>10.2321666666667</v>
      </c>
      <c r="AD108" s="1">
        <f t="shared" si="114"/>
        <v>0.29</v>
      </c>
      <c r="AE108" s="26">
        <f t="shared" si="115"/>
        <v>95.4316666666667</v>
      </c>
      <c r="AF108" s="1">
        <f t="shared" si="116"/>
        <v>2213604.17793308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="1" customFormat="1" spans="1:54">
      <c r="A109" s="6" t="s">
        <v>72</v>
      </c>
      <c r="B109" s="6">
        <v>0.29</v>
      </c>
      <c r="C109" s="9">
        <v>2</v>
      </c>
      <c r="D109" s="12">
        <v>-11.1660714145357</v>
      </c>
      <c r="E109" s="13">
        <f t="shared" si="117"/>
        <v>-13.3163946847419</v>
      </c>
      <c r="F109" s="9" t="s">
        <v>109</v>
      </c>
      <c r="G109" s="6">
        <v>3</v>
      </c>
      <c r="H109" s="11">
        <f t="shared" si="102"/>
        <v>-11.1660714145357</v>
      </c>
      <c r="I109" s="11">
        <f t="shared" si="103"/>
        <v>261.983928585464</v>
      </c>
      <c r="J109" s="11">
        <f t="shared" si="104"/>
        <v>0.00381406724814102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8.26667607010111</v>
      </c>
      <c r="P109" s="11">
        <f t="shared" si="107"/>
        <v>0.0315296584499638</v>
      </c>
      <c r="Q109" s="16">
        <f t="shared" si="108"/>
        <v>0.00914360095048949</v>
      </c>
      <c r="R109" s="11">
        <f t="shared" si="109"/>
        <v>0.80117865</v>
      </c>
      <c r="S109" s="17">
        <f t="shared" si="110"/>
        <v>0.0114126867340879</v>
      </c>
      <c r="T109" s="3">
        <v>0.27</v>
      </c>
      <c r="U109" s="18">
        <f t="shared" si="111"/>
        <v>0.00308142541820375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0.226998720958757</v>
      </c>
      <c r="AC109" s="25">
        <f t="shared" si="113"/>
        <v>10.2321666666667</v>
      </c>
      <c r="AD109" s="1">
        <f t="shared" si="114"/>
        <v>0.29</v>
      </c>
      <c r="AE109" s="26">
        <f t="shared" si="115"/>
        <v>95.4316666666667</v>
      </c>
      <c r="AF109" s="1">
        <f t="shared" si="116"/>
        <v>2216580.58175843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="1" customFormat="1" spans="1:54">
      <c r="A110" s="6"/>
      <c r="B110" s="6"/>
      <c r="C110" s="9">
        <v>3</v>
      </c>
      <c r="D110" s="12">
        <v>-0.496420166451613</v>
      </c>
      <c r="E110" s="13">
        <f t="shared" si="117"/>
        <v>-11.1660714145357</v>
      </c>
      <c r="F110" s="9" t="s">
        <v>109</v>
      </c>
      <c r="G110" s="6">
        <v>4</v>
      </c>
      <c r="H110" s="11">
        <f t="shared" si="102"/>
        <v>-0.496420166451613</v>
      </c>
      <c r="I110" s="11">
        <f t="shared" si="103"/>
        <v>272.653579833548</v>
      </c>
      <c r="J110" s="11">
        <f t="shared" si="104"/>
        <v>0.0163313021258928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10.9978314116512</v>
      </c>
      <c r="P110" s="11">
        <f t="shared" si="107"/>
        <v>0.179608907513309</v>
      </c>
      <c r="Q110" s="16">
        <f t="shared" si="108"/>
        <v>0.0520865831788595</v>
      </c>
      <c r="R110" s="11">
        <f t="shared" si="109"/>
        <v>0.80117865</v>
      </c>
      <c r="S110" s="17">
        <f t="shared" si="110"/>
        <v>0.0650124453252212</v>
      </c>
      <c r="T110" s="3">
        <v>0.27</v>
      </c>
      <c r="U110" s="18">
        <f t="shared" si="111"/>
        <v>0.0175533602378097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0.229810617894206</v>
      </c>
      <c r="AC110" s="25">
        <f t="shared" si="113"/>
        <v>10.2321666666667</v>
      </c>
      <c r="AD110" s="1">
        <f t="shared" si="114"/>
        <v>0.29</v>
      </c>
      <c r="AE110" s="26">
        <f t="shared" si="115"/>
        <v>95.4316666666667</v>
      </c>
      <c r="AF110" s="1">
        <f t="shared" si="116"/>
        <v>2244037.98820856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="1" customFormat="1" spans="1:54">
      <c r="A111" s="6"/>
      <c r="B111" s="6"/>
      <c r="C111" s="9">
        <v>4</v>
      </c>
      <c r="D111" s="12">
        <v>8.6063053846</v>
      </c>
      <c r="E111" s="13">
        <f t="shared" si="117"/>
        <v>-0.496420166451613</v>
      </c>
      <c r="F111" s="9" t="s">
        <v>109</v>
      </c>
      <c r="G111" s="6">
        <v>5</v>
      </c>
      <c r="H111" s="11">
        <f t="shared" si="102"/>
        <v>8.6063053846</v>
      </c>
      <c r="I111" s="11">
        <f t="shared" si="103"/>
        <v>281.7563053846</v>
      </c>
      <c r="J111" s="11">
        <f t="shared" si="104"/>
        <v>0.051769895205248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10.2773113789309</v>
      </c>
      <c r="O111" s="11">
        <f t="shared" si="118"/>
        <v>3.30359612520689</v>
      </c>
      <c r="P111" s="11">
        <f t="shared" si="107"/>
        <v>0.171026825202424</v>
      </c>
      <c r="Q111" s="16">
        <f t="shared" si="108"/>
        <v>0.0495977793087029</v>
      </c>
      <c r="R111" s="11">
        <f t="shared" si="109"/>
        <v>0.80117865</v>
      </c>
      <c r="S111" s="17">
        <f t="shared" si="110"/>
        <v>0.0619060172268731</v>
      </c>
      <c r="T111" s="3">
        <v>0.27</v>
      </c>
      <c r="U111" s="18">
        <f t="shared" si="111"/>
        <v>0.0167146246512557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0.278447651569739</v>
      </c>
      <c r="AC111" s="25">
        <f t="shared" si="113"/>
        <v>10.2321666666667</v>
      </c>
      <c r="AD111" s="1">
        <f t="shared" si="114"/>
        <v>0.29</v>
      </c>
      <c r="AE111" s="26">
        <f t="shared" si="115"/>
        <v>95.4316666666667</v>
      </c>
      <c r="AF111" s="1">
        <f t="shared" si="116"/>
        <v>2718965.35319183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="1" customFormat="1" spans="1:54">
      <c r="A112" s="6"/>
      <c r="B112" s="6"/>
      <c r="C112" s="9">
        <v>5</v>
      </c>
      <c r="D112" s="12">
        <v>14.2687376203871</v>
      </c>
      <c r="E112" s="13">
        <f t="shared" si="117"/>
        <v>8.6063053846</v>
      </c>
      <c r="F112" s="9" t="s">
        <v>111</v>
      </c>
      <c r="G112" s="6">
        <v>6</v>
      </c>
      <c r="H112" s="11">
        <f t="shared" si="102"/>
        <v>14.2687376203871</v>
      </c>
      <c r="I112" s="11">
        <f t="shared" si="103"/>
        <v>287.418737620387</v>
      </c>
      <c r="J112" s="11">
        <f t="shared" si="104"/>
        <v>0.10227091157973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5.89525430000447</v>
      </c>
      <c r="P112" s="11">
        <f t="shared" si="107"/>
        <v>0.602913031255778</v>
      </c>
      <c r="Q112" s="16">
        <f t="shared" si="108"/>
        <v>0.174844779064176</v>
      </c>
      <c r="R112" s="11">
        <f t="shared" si="109"/>
        <v>0.80117865</v>
      </c>
      <c r="S112" s="17">
        <f t="shared" si="110"/>
        <v>0.218234446292566</v>
      </c>
      <c r="T112" s="3">
        <v>0.27</v>
      </c>
      <c r="U112" s="18">
        <f t="shared" si="111"/>
        <v>0.0589233004989929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0.286648797286954</v>
      </c>
      <c r="AC112" s="25">
        <f t="shared" si="113"/>
        <v>10.2321666666667</v>
      </c>
      <c r="AD112" s="1">
        <f t="shared" si="114"/>
        <v>0.29</v>
      </c>
      <c r="AE112" s="26">
        <f t="shared" si="115"/>
        <v>95.4316666666667</v>
      </c>
      <c r="AF112" s="1">
        <f t="shared" si="116"/>
        <v>2799047.30373398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="1" customFormat="1" spans="1:54">
      <c r="A113" s="6"/>
      <c r="B113" s="6"/>
      <c r="C113" s="9">
        <v>6</v>
      </c>
      <c r="D113" s="12">
        <v>20.4141445163333</v>
      </c>
      <c r="E113" s="13">
        <f t="shared" si="117"/>
        <v>14.2687376203871</v>
      </c>
      <c r="F113" s="9" t="s">
        <v>109</v>
      </c>
      <c r="G113" s="6">
        <v>7</v>
      </c>
      <c r="H113" s="11">
        <f t="shared" si="102"/>
        <v>20.4141445163333</v>
      </c>
      <c r="I113" s="11">
        <f t="shared" si="103"/>
        <v>293.564144516333</v>
      </c>
      <c r="J113" s="11">
        <f t="shared" si="104"/>
        <v>0.207844865942361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8.05502626874869</v>
      </c>
      <c r="P113" s="11">
        <f t="shared" si="107"/>
        <v>1.67419585499027</v>
      </c>
      <c r="Q113" s="16">
        <f t="shared" si="108"/>
        <v>0.485516797947178</v>
      </c>
      <c r="R113" s="11">
        <f t="shared" si="109"/>
        <v>0.80117865</v>
      </c>
      <c r="S113" s="17">
        <f t="shared" si="110"/>
        <v>0.606003165395356</v>
      </c>
      <c r="T113" s="3">
        <v>0.27</v>
      </c>
      <c r="U113" s="18">
        <f t="shared" si="111"/>
        <v>0.163620854656746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0.306991532059806</v>
      </c>
      <c r="AC113" s="25">
        <f t="shared" si="113"/>
        <v>10.2321666666667</v>
      </c>
      <c r="AD113" s="1">
        <f t="shared" si="114"/>
        <v>0.29</v>
      </c>
      <c r="AE113" s="26">
        <f t="shared" si="115"/>
        <v>95.4316666666667</v>
      </c>
      <c r="AF113" s="1">
        <f t="shared" si="116"/>
        <v>2997688.5590103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="1" customFormat="1" spans="1:54">
      <c r="A114" s="6"/>
      <c r="B114" s="6"/>
      <c r="C114" s="9">
        <v>7</v>
      </c>
      <c r="D114" s="12">
        <v>22.3896726603226</v>
      </c>
      <c r="E114" s="13">
        <f t="shared" si="117"/>
        <v>20.4141445163333</v>
      </c>
      <c r="F114" s="9" t="s">
        <v>109</v>
      </c>
      <c r="G114" s="6">
        <v>8</v>
      </c>
      <c r="H114" s="11">
        <f t="shared" si="102"/>
        <v>22.3896726603226</v>
      </c>
      <c r="I114" s="11">
        <f t="shared" si="103"/>
        <v>295.539672660323</v>
      </c>
      <c r="J114" s="11">
        <f t="shared" si="104"/>
        <v>0.259433229168717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9.14351541375842</v>
      </c>
      <c r="P114" s="11">
        <f t="shared" si="107"/>
        <v>2.37213172974529</v>
      </c>
      <c r="Q114" s="16">
        <f t="shared" si="108"/>
        <v>0.687918201626133</v>
      </c>
      <c r="R114" s="11">
        <f t="shared" si="109"/>
        <v>0.80117865</v>
      </c>
      <c r="S114" s="17">
        <f t="shared" si="110"/>
        <v>0.858632717716745</v>
      </c>
      <c r="T114" s="3">
        <v>0.27</v>
      </c>
      <c r="U114" s="18">
        <f t="shared" si="111"/>
        <v>0.231830833783521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0.320244731004138</v>
      </c>
      <c r="AC114" s="25">
        <f t="shared" si="113"/>
        <v>10.2321666666667</v>
      </c>
      <c r="AD114" s="1">
        <f t="shared" si="114"/>
        <v>0.29</v>
      </c>
      <c r="AE114" s="26">
        <f t="shared" si="115"/>
        <v>95.4316666666667</v>
      </c>
      <c r="AF114" s="1">
        <f t="shared" si="116"/>
        <v>3127102.43104496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="1" customFormat="1" spans="1:54">
      <c r="A115" s="6"/>
      <c r="B115" s="6"/>
      <c r="C115" s="9">
        <v>8</v>
      </c>
      <c r="D115" s="12">
        <v>19.7147259051613</v>
      </c>
      <c r="E115" s="13">
        <f t="shared" si="117"/>
        <v>22.3896726603226</v>
      </c>
      <c r="F115" s="9" t="s">
        <v>109</v>
      </c>
      <c r="G115" s="6">
        <v>9</v>
      </c>
      <c r="H115" s="11">
        <f t="shared" si="102"/>
        <v>19.7147259051613</v>
      </c>
      <c r="I115" s="11">
        <f t="shared" si="103"/>
        <v>292.864725905161</v>
      </c>
      <c r="J115" s="11">
        <f t="shared" si="104"/>
        <v>0.192016526365521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9.53406868401313</v>
      </c>
      <c r="P115" s="11">
        <f t="shared" si="107"/>
        <v>1.8306987508345</v>
      </c>
      <c r="Q115" s="16">
        <f t="shared" si="108"/>
        <v>0.530902637742004</v>
      </c>
      <c r="R115" s="11">
        <f t="shared" si="109"/>
        <v>0.80117865</v>
      </c>
      <c r="S115" s="17">
        <f t="shared" si="110"/>
        <v>0.662652003697308</v>
      </c>
      <c r="T115" s="3">
        <v>0.27</v>
      </c>
      <c r="U115" s="18">
        <f t="shared" si="111"/>
        <v>0.178916040998273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12"/>
        <v>0.261163386765964</v>
      </c>
      <c r="AC115" s="25">
        <f t="shared" si="113"/>
        <v>10.2321666666667</v>
      </c>
      <c r="AD115" s="1">
        <f t="shared" si="114"/>
        <v>0.29</v>
      </c>
      <c r="AE115" s="26">
        <f t="shared" si="115"/>
        <v>95.4316666666667</v>
      </c>
      <c r="AF115" s="1">
        <f t="shared" si="116"/>
        <v>2550189.22277047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="1" customFormat="1" spans="1:54">
      <c r="A116" s="6"/>
      <c r="B116" s="6"/>
      <c r="C116" s="9">
        <v>9</v>
      </c>
      <c r="D116" s="12">
        <v>16.2466503603333</v>
      </c>
      <c r="E116" s="13">
        <f t="shared" si="117"/>
        <v>19.7147259051613</v>
      </c>
      <c r="F116" s="9" t="s">
        <v>109</v>
      </c>
      <c r="G116" s="6">
        <v>10</v>
      </c>
      <c r="H116" s="11">
        <f t="shared" si="102"/>
        <v>16.2466503603333</v>
      </c>
      <c r="I116" s="11">
        <f t="shared" si="103"/>
        <v>289.396650360333</v>
      </c>
      <c r="J116" s="11">
        <f t="shared" si="104"/>
        <v>0.128915743912081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10.4660549331786</v>
      </c>
      <c r="P116" s="11">
        <f t="shared" si="107"/>
        <v>1.34923925753542</v>
      </c>
      <c r="Q116" s="16">
        <f t="shared" si="108"/>
        <v>0.391279384685273</v>
      </c>
      <c r="R116" s="11">
        <f t="shared" si="109"/>
        <v>0.80117865</v>
      </c>
      <c r="S116" s="17">
        <f t="shared" si="110"/>
        <v>0.488379694947279</v>
      </c>
      <c r="T116" s="3">
        <v>0.27</v>
      </c>
      <c r="U116" s="18">
        <f t="shared" si="111"/>
        <v>0.131862517635765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0.252020887176629</v>
      </c>
      <c r="AC116" s="25">
        <f t="shared" si="113"/>
        <v>10.2321666666667</v>
      </c>
      <c r="AD116" s="1">
        <f t="shared" si="114"/>
        <v>0.29</v>
      </c>
      <c r="AE116" s="26">
        <f t="shared" si="115"/>
        <v>95.4316666666667</v>
      </c>
      <c r="AF116" s="1">
        <f t="shared" si="116"/>
        <v>2460915.20848148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="1" customFormat="1" spans="1:54">
      <c r="A117" s="6"/>
      <c r="B117" s="6"/>
      <c r="C117" s="9">
        <v>10</v>
      </c>
      <c r="D117" s="12">
        <v>5.37685946145162</v>
      </c>
      <c r="E117" s="13">
        <f t="shared" si="117"/>
        <v>16.2466503603333</v>
      </c>
      <c r="F117" s="9" t="s">
        <v>109</v>
      </c>
      <c r="G117" s="6">
        <v>11</v>
      </c>
      <c r="H117" s="11">
        <f t="shared" si="102"/>
        <v>5.37685946145162</v>
      </c>
      <c r="I117" s="11">
        <f t="shared" si="103"/>
        <v>278.526859461452</v>
      </c>
      <c r="J117" s="11">
        <f t="shared" si="104"/>
        <v>0.0346786364749408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8.66097489186105</v>
      </c>
      <c r="O117" s="11">
        <f t="shared" si="118"/>
        <v>3.21852578378216</v>
      </c>
      <c r="P117" s="11">
        <f t="shared" si="107"/>
        <v>0.111614085641006</v>
      </c>
      <c r="Q117" s="16">
        <f t="shared" si="108"/>
        <v>0.0323680848358916</v>
      </c>
      <c r="R117" s="11">
        <f t="shared" si="109"/>
        <v>0.80117865</v>
      </c>
      <c r="S117" s="17">
        <f t="shared" si="110"/>
        <v>0.0404005833603924</v>
      </c>
      <c r="T117" s="3">
        <v>0.27</v>
      </c>
      <c r="U117" s="18">
        <f t="shared" si="111"/>
        <v>0.0109081575073059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0.22851945500367</v>
      </c>
      <c r="AC117" s="25">
        <f t="shared" si="113"/>
        <v>10.2321666666667</v>
      </c>
      <c r="AD117" s="1">
        <f t="shared" si="114"/>
        <v>0.29</v>
      </c>
      <c r="AE117" s="26">
        <f t="shared" si="115"/>
        <v>95.4316666666667</v>
      </c>
      <c r="AF117" s="1">
        <f t="shared" si="116"/>
        <v>2231430.13482963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="1" customFormat="1" spans="1:54">
      <c r="A118" s="6"/>
      <c r="B118" s="6"/>
      <c r="C118" s="9">
        <v>11</v>
      </c>
      <c r="D118" s="12">
        <v>-5.15668567803333</v>
      </c>
      <c r="E118" s="13">
        <f t="shared" si="117"/>
        <v>5.37685946145162</v>
      </c>
      <c r="F118" s="9" t="s">
        <v>111</v>
      </c>
      <c r="G118" s="6">
        <v>12</v>
      </c>
      <c r="H118" s="11">
        <f t="shared" si="102"/>
        <v>-5.15668567803333</v>
      </c>
      <c r="I118" s="11">
        <f t="shared" si="103"/>
        <v>267.993314321967</v>
      </c>
      <c r="J118" s="11">
        <f t="shared" si="104"/>
        <v>0.00877655644816652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5.86959669814115</v>
      </c>
      <c r="P118" s="11">
        <f t="shared" si="107"/>
        <v>0.0515148467492076</v>
      </c>
      <c r="Q118" s="16">
        <f t="shared" si="108"/>
        <v>0.0149393055572702</v>
      </c>
      <c r="R118" s="11">
        <f t="shared" si="109"/>
        <v>0.80117865</v>
      </c>
      <c r="S118" s="17">
        <f t="shared" si="110"/>
        <v>0.0186466595899307</v>
      </c>
      <c r="T118" s="3">
        <v>0.27</v>
      </c>
      <c r="U118" s="18">
        <f t="shared" si="111"/>
        <v>0.00503459808928128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0.227378222408747</v>
      </c>
      <c r="AC118" s="25">
        <f t="shared" si="113"/>
        <v>10.2321666666667</v>
      </c>
      <c r="AD118" s="1">
        <f t="shared" si="114"/>
        <v>0.29</v>
      </c>
      <c r="AE118" s="26">
        <f t="shared" si="115"/>
        <v>95.4316666666667</v>
      </c>
      <c r="AF118" s="1">
        <f t="shared" si="116"/>
        <v>2220286.30988432</v>
      </c>
      <c r="AG118" s="1">
        <f>SUM(AF107:AF118)</f>
        <v>29991675.7236747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="1" customFormat="1" spans="1:46">
      <c r="A119" s="6"/>
      <c r="B119" s="6"/>
      <c r="C119" s="9">
        <v>12</v>
      </c>
      <c r="D119" s="12">
        <v>-13.477600228871</v>
      </c>
      <c r="E119" s="13">
        <f t="shared" si="117"/>
        <v>-5.15668567803333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-15.19</v>
      </c>
      <c r="E123" s="9"/>
      <c r="F123" s="9"/>
      <c r="G123" s="6">
        <v>1</v>
      </c>
      <c r="H123" s="11">
        <f t="shared" ref="H123:H134" si="119">E124</f>
        <v>-15.19</v>
      </c>
      <c r="I123" s="11">
        <f t="shared" ref="I123:I134" si="120">H123+273.15</f>
        <v>257.96</v>
      </c>
      <c r="J123" s="11">
        <f t="shared" ref="J123:J134" si="121">EXP(($C$18*(I123-$C$16))/($C$19*I123*$C$16))</f>
        <v>0.0021360289425016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0.00111334100541069</v>
      </c>
      <c r="Q123" s="16">
        <f t="shared" ref="Q123:Q134" si="125">P123*$B$125</f>
        <v>0.000334002301623206</v>
      </c>
      <c r="R123" s="11">
        <f t="shared" ref="R123:R134" si="126">L123*$B$125</f>
        <v>0.156366</v>
      </c>
      <c r="S123" s="17">
        <f t="shared" ref="S123:S134" si="127">Q123/R123</f>
        <v>0.0021360289425016</v>
      </c>
      <c r="T123" s="3">
        <v>0.01</v>
      </c>
      <c r="U123" s="18">
        <f t="shared" ref="U123:U134" si="128">S123*T123</f>
        <v>2.1360289425016e-5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0.00551136028942502</v>
      </c>
      <c r="AU123" s="25">
        <f t="shared" ref="AU123:AU134" si="132">$B$123/12</f>
        <v>52.122</v>
      </c>
      <c r="AV123" s="1">
        <f t="shared" ref="AV123:AV134" si="133">$B$125</f>
        <v>0.3</v>
      </c>
      <c r="AW123" s="2">
        <f>$E$10/12</f>
        <v>5.31666666666667</v>
      </c>
      <c r="AX123" s="1">
        <f t="shared" ref="AX123:AX134" si="134">AW123*10000*AV123*0.67*AU123*AT123</f>
        <v>3069.83734262432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-13.3163946847419</v>
      </c>
      <c r="E124" s="13">
        <f t="shared" ref="E124:E135" si="135">D123</f>
        <v>-15.19</v>
      </c>
      <c r="F124" s="9" t="s">
        <v>109</v>
      </c>
      <c r="G124" s="6">
        <v>2</v>
      </c>
      <c r="H124" s="11">
        <f t="shared" si="119"/>
        <v>-13.3163946847419</v>
      </c>
      <c r="I124" s="11">
        <f t="shared" si="120"/>
        <v>259.833605315258</v>
      </c>
      <c r="J124" s="11">
        <f t="shared" si="121"/>
        <v>0.00280421092517067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1.04132665899459</v>
      </c>
      <c r="P124" s="11">
        <f t="shared" si="124"/>
        <v>0.0029200995938241</v>
      </c>
      <c r="Q124" s="16">
        <f t="shared" si="125"/>
        <v>0.000876029878147229</v>
      </c>
      <c r="R124" s="11">
        <f t="shared" si="126"/>
        <v>0.156366</v>
      </c>
      <c r="S124" s="17">
        <f t="shared" si="127"/>
        <v>0.00560243197464429</v>
      </c>
      <c r="T124" s="3">
        <v>0.01</v>
      </c>
      <c r="U124" s="18">
        <f t="shared" si="128"/>
        <v>5.60243197464429e-5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0.00554602431974644</v>
      </c>
      <c r="AU124" s="25">
        <f t="shared" si="132"/>
        <v>52.122</v>
      </c>
      <c r="AV124" s="1">
        <f t="shared" si="133"/>
        <v>0.3</v>
      </c>
      <c r="AW124" s="2">
        <f t="shared" ref="AW124:AW134" si="137">$E$10/12</f>
        <v>5.31666666666667</v>
      </c>
      <c r="AX124" s="1">
        <f t="shared" si="134"/>
        <v>3089.1452682794</v>
      </c>
    </row>
    <row r="125" s="1" customFormat="1" spans="1:50">
      <c r="A125" s="6" t="s">
        <v>72</v>
      </c>
      <c r="B125" s="6">
        <v>0.3</v>
      </c>
      <c r="C125" s="9">
        <v>2</v>
      </c>
      <c r="D125" s="12">
        <v>-11.1660714145357</v>
      </c>
      <c r="E125" s="13">
        <f t="shared" si="135"/>
        <v>-13.3163946847419</v>
      </c>
      <c r="F125" s="9" t="s">
        <v>109</v>
      </c>
      <c r="G125" s="6">
        <v>3</v>
      </c>
      <c r="H125" s="11">
        <f t="shared" si="119"/>
        <v>-11.1660714145357</v>
      </c>
      <c r="I125" s="11">
        <f t="shared" si="120"/>
        <v>261.983928585464</v>
      </c>
      <c r="J125" s="11">
        <f t="shared" si="121"/>
        <v>0.00381406724814102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1.55962655940077</v>
      </c>
      <c r="P125" s="11">
        <f t="shared" si="124"/>
        <v>0.00594852057954132</v>
      </c>
      <c r="Q125" s="16">
        <f t="shared" si="125"/>
        <v>0.0017845561738624</v>
      </c>
      <c r="R125" s="11">
        <f t="shared" si="126"/>
        <v>0.156366</v>
      </c>
      <c r="S125" s="17">
        <f t="shared" si="127"/>
        <v>0.0114126867340879</v>
      </c>
      <c r="T125" s="3">
        <v>0.01</v>
      </c>
      <c r="U125" s="18">
        <f t="shared" si="128"/>
        <v>0.000114126867340879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0.00560412686734088</v>
      </c>
      <c r="AU125" s="25">
        <f t="shared" si="132"/>
        <v>52.122</v>
      </c>
      <c r="AV125" s="1">
        <f t="shared" si="133"/>
        <v>0.3</v>
      </c>
      <c r="AW125" s="2">
        <f t="shared" si="137"/>
        <v>5.31666666666667</v>
      </c>
      <c r="AX125" s="1">
        <f t="shared" si="134"/>
        <v>3121.50848914327</v>
      </c>
    </row>
    <row r="126" s="1" customFormat="1" spans="1:50">
      <c r="A126" s="6"/>
      <c r="B126" s="6"/>
      <c r="C126" s="9">
        <v>3</v>
      </c>
      <c r="D126" s="12">
        <v>-0.496420166451613</v>
      </c>
      <c r="E126" s="13">
        <f t="shared" si="135"/>
        <v>-11.1660714145357</v>
      </c>
      <c r="F126" s="9" t="s">
        <v>109</v>
      </c>
      <c r="G126" s="6">
        <v>4</v>
      </c>
      <c r="H126" s="11">
        <f t="shared" si="119"/>
        <v>-0.496420166451613</v>
      </c>
      <c r="I126" s="11">
        <f t="shared" si="120"/>
        <v>272.653579833548</v>
      </c>
      <c r="J126" s="11">
        <f t="shared" si="121"/>
        <v>0.0163313021258928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2.07489803882122</v>
      </c>
      <c r="P126" s="11">
        <f t="shared" si="124"/>
        <v>0.0338857867524118</v>
      </c>
      <c r="Q126" s="16">
        <f t="shared" si="125"/>
        <v>0.0101657360257235</v>
      </c>
      <c r="R126" s="11">
        <f t="shared" si="126"/>
        <v>0.156366</v>
      </c>
      <c r="S126" s="17">
        <f t="shared" si="127"/>
        <v>0.0650124453252212</v>
      </c>
      <c r="T126" s="3">
        <v>0.01</v>
      </c>
      <c r="U126" s="18">
        <f t="shared" si="128"/>
        <v>0.000650124453252212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0.00614012445325221</v>
      </c>
      <c r="AU126" s="25">
        <f t="shared" si="132"/>
        <v>52.122</v>
      </c>
      <c r="AV126" s="1">
        <f t="shared" si="133"/>
        <v>0.3</v>
      </c>
      <c r="AW126" s="2">
        <f t="shared" si="137"/>
        <v>5.31666666666667</v>
      </c>
      <c r="AX126" s="1">
        <f t="shared" si="134"/>
        <v>3420.06008409965</v>
      </c>
    </row>
    <row r="127" s="1" customFormat="1" spans="1:50">
      <c r="A127" s="6"/>
      <c r="B127" s="6"/>
      <c r="C127" s="9">
        <v>4</v>
      </c>
      <c r="D127" s="12">
        <v>8.6063053846</v>
      </c>
      <c r="E127" s="13">
        <f t="shared" si="135"/>
        <v>-0.496420166451613</v>
      </c>
      <c r="F127" s="9" t="s">
        <v>109</v>
      </c>
      <c r="G127" s="6">
        <v>5</v>
      </c>
      <c r="H127" s="11">
        <f t="shared" si="119"/>
        <v>8.6063053846</v>
      </c>
      <c r="I127" s="11">
        <f t="shared" si="120"/>
        <v>281.7563053846</v>
      </c>
      <c r="J127" s="11">
        <f t="shared" si="121"/>
        <v>0.051769895205248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1.93896163946537</v>
      </c>
      <c r="O127" s="11">
        <f t="shared" si="136"/>
        <v>0.623270612603441</v>
      </c>
      <c r="P127" s="11">
        <f t="shared" si="124"/>
        <v>0.0322666542989908</v>
      </c>
      <c r="Q127" s="16">
        <f t="shared" si="125"/>
        <v>0.00967999628969725</v>
      </c>
      <c r="R127" s="11">
        <f t="shared" si="126"/>
        <v>0.156366</v>
      </c>
      <c r="S127" s="17">
        <f t="shared" si="127"/>
        <v>0.0619060172268731</v>
      </c>
      <c r="T127" s="3">
        <v>0.01</v>
      </c>
      <c r="U127" s="18">
        <f t="shared" si="128"/>
        <v>0.000619060172268731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0.0105690601722687</v>
      </c>
      <c r="AU127" s="25">
        <f t="shared" si="132"/>
        <v>52.122</v>
      </c>
      <c r="AV127" s="1">
        <f t="shared" si="133"/>
        <v>0.3</v>
      </c>
      <c r="AW127" s="2">
        <f t="shared" si="137"/>
        <v>5.31666666666667</v>
      </c>
      <c r="AX127" s="1">
        <f t="shared" si="134"/>
        <v>5886.98504351617</v>
      </c>
    </row>
    <row r="128" s="1" customFormat="1" spans="1:50">
      <c r="A128" s="6"/>
      <c r="B128" s="6"/>
      <c r="C128" s="9">
        <v>5</v>
      </c>
      <c r="D128" s="12">
        <v>14.2687376203871</v>
      </c>
      <c r="E128" s="13">
        <f t="shared" si="135"/>
        <v>8.6063053846</v>
      </c>
      <c r="F128" s="9" t="s">
        <v>111</v>
      </c>
      <c r="G128" s="6">
        <v>6</v>
      </c>
      <c r="H128" s="11">
        <f t="shared" si="119"/>
        <v>14.2687376203871</v>
      </c>
      <c r="I128" s="11">
        <f t="shared" si="120"/>
        <v>287.418737620387</v>
      </c>
      <c r="J128" s="11">
        <f t="shared" si="121"/>
        <v>0.10227091157973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1.11222395830445</v>
      </c>
      <c r="P128" s="11">
        <f t="shared" si="124"/>
        <v>0.113748158096611</v>
      </c>
      <c r="Q128" s="16">
        <f t="shared" si="125"/>
        <v>0.0341244474289834</v>
      </c>
      <c r="R128" s="11">
        <f t="shared" si="126"/>
        <v>0.156366</v>
      </c>
      <c r="S128" s="17">
        <f t="shared" si="127"/>
        <v>0.218234446292566</v>
      </c>
      <c r="T128" s="3">
        <v>0.01</v>
      </c>
      <c r="U128" s="18">
        <f t="shared" si="128"/>
        <v>0.00218234446292566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0.0121323444629257</v>
      </c>
      <c r="AU128" s="25">
        <f t="shared" si="132"/>
        <v>52.122</v>
      </c>
      <c r="AV128" s="1">
        <f t="shared" si="133"/>
        <v>0.3</v>
      </c>
      <c r="AW128" s="2">
        <f t="shared" si="137"/>
        <v>5.31666666666667</v>
      </c>
      <c r="AX128" s="1">
        <f t="shared" si="134"/>
        <v>6757.73713384944</v>
      </c>
    </row>
    <row r="129" s="1" customFormat="1" spans="1:50">
      <c r="A129" s="6"/>
      <c r="B129" s="6"/>
      <c r="C129" s="9">
        <v>6</v>
      </c>
      <c r="D129" s="12">
        <v>20.4141445163333</v>
      </c>
      <c r="E129" s="13">
        <f t="shared" si="135"/>
        <v>14.2687376203871</v>
      </c>
      <c r="F129" s="9" t="s">
        <v>109</v>
      </c>
      <c r="G129" s="6">
        <v>7</v>
      </c>
      <c r="H129" s="11">
        <f t="shared" si="119"/>
        <v>20.4141445163333</v>
      </c>
      <c r="I129" s="11">
        <f t="shared" si="120"/>
        <v>293.564144516333</v>
      </c>
      <c r="J129" s="11">
        <f t="shared" si="121"/>
        <v>0.207844865942361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1.51969580020784</v>
      </c>
      <c r="P129" s="11">
        <f t="shared" si="124"/>
        <v>0.315860969867368</v>
      </c>
      <c r="Q129" s="16">
        <f t="shared" si="125"/>
        <v>0.0947582909602103</v>
      </c>
      <c r="R129" s="11">
        <f t="shared" si="126"/>
        <v>0.156366</v>
      </c>
      <c r="S129" s="17">
        <f t="shared" si="127"/>
        <v>0.606003165395356</v>
      </c>
      <c r="T129" s="3">
        <v>0.01</v>
      </c>
      <c r="U129" s="18">
        <f t="shared" si="128"/>
        <v>0.00606003165395356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0.0160100316539536</v>
      </c>
      <c r="AU129" s="25">
        <f t="shared" si="132"/>
        <v>52.122</v>
      </c>
      <c r="AV129" s="1">
        <f t="shared" si="133"/>
        <v>0.3</v>
      </c>
      <c r="AW129" s="2">
        <f t="shared" si="137"/>
        <v>5.31666666666667</v>
      </c>
      <c r="AX129" s="1">
        <f t="shared" si="134"/>
        <v>8917.61569683762</v>
      </c>
    </row>
    <row r="130" s="1" customFormat="1" spans="1:50">
      <c r="A130" s="6"/>
      <c r="B130" s="6"/>
      <c r="C130" s="9">
        <v>7</v>
      </c>
      <c r="D130" s="12">
        <v>22.3896726603226</v>
      </c>
      <c r="E130" s="13">
        <f t="shared" si="135"/>
        <v>20.4141445163333</v>
      </c>
      <c r="F130" s="9" t="s">
        <v>109</v>
      </c>
      <c r="G130" s="6">
        <v>8</v>
      </c>
      <c r="H130" s="11">
        <f t="shared" si="119"/>
        <v>22.3896726603226</v>
      </c>
      <c r="I130" s="11">
        <f t="shared" si="120"/>
        <v>295.539672660323</v>
      </c>
      <c r="J130" s="11">
        <f t="shared" si="121"/>
        <v>0.259433229168717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1.72505483034047</v>
      </c>
      <c r="P130" s="11">
        <f t="shared" si="124"/>
        <v>0.447536545128322</v>
      </c>
      <c r="Q130" s="16">
        <f t="shared" si="125"/>
        <v>0.134260963538497</v>
      </c>
      <c r="R130" s="11">
        <f t="shared" si="126"/>
        <v>0.156366</v>
      </c>
      <c r="S130" s="17">
        <f t="shared" si="127"/>
        <v>0.858632717716746</v>
      </c>
      <c r="T130" s="3">
        <v>0.01</v>
      </c>
      <c r="U130" s="18">
        <f t="shared" si="128"/>
        <v>0.00858632717716746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0.0185363271771675</v>
      </c>
      <c r="AU130" s="25">
        <f t="shared" si="132"/>
        <v>52.122</v>
      </c>
      <c r="AV130" s="1">
        <f t="shared" si="133"/>
        <v>0.3</v>
      </c>
      <c r="AW130" s="2">
        <f t="shared" si="137"/>
        <v>5.31666666666667</v>
      </c>
      <c r="AX130" s="1">
        <f t="shared" si="134"/>
        <v>10324.7667318638</v>
      </c>
    </row>
    <row r="131" s="1" customFormat="1" spans="1:50">
      <c r="A131" s="6"/>
      <c r="B131" s="6"/>
      <c r="C131" s="9">
        <v>8</v>
      </c>
      <c r="D131" s="12">
        <v>19.7147259051613</v>
      </c>
      <c r="E131" s="13">
        <f t="shared" si="135"/>
        <v>22.3896726603226</v>
      </c>
      <c r="F131" s="9" t="s">
        <v>109</v>
      </c>
      <c r="G131" s="6">
        <v>9</v>
      </c>
      <c r="H131" s="11">
        <f t="shared" si="119"/>
        <v>19.7147259051613</v>
      </c>
      <c r="I131" s="11">
        <f t="shared" si="120"/>
        <v>292.864725905161</v>
      </c>
      <c r="J131" s="11">
        <f t="shared" si="121"/>
        <v>0.192016526365521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1.79873828521215</v>
      </c>
      <c r="P131" s="11">
        <f t="shared" si="124"/>
        <v>0.345387477367111</v>
      </c>
      <c r="Q131" s="16">
        <f t="shared" si="125"/>
        <v>0.103616243210133</v>
      </c>
      <c r="R131" s="11">
        <f t="shared" si="126"/>
        <v>0.156366</v>
      </c>
      <c r="S131" s="17">
        <f t="shared" si="127"/>
        <v>0.662652003697308</v>
      </c>
      <c r="T131" s="3">
        <v>0.01</v>
      </c>
      <c r="U131" s="18">
        <f t="shared" si="128"/>
        <v>0.00662652003697308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9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0.0121165200369731</v>
      </c>
      <c r="AU131" s="25">
        <f t="shared" si="132"/>
        <v>52.122</v>
      </c>
      <c r="AV131" s="1">
        <f t="shared" si="133"/>
        <v>0.3</v>
      </c>
      <c r="AW131" s="2">
        <f t="shared" si="137"/>
        <v>5.31666666666667</v>
      </c>
      <c r="AX131" s="1">
        <f t="shared" si="134"/>
        <v>6748.92290085363</v>
      </c>
    </row>
    <row r="132" s="1" customFormat="1" spans="1:50">
      <c r="A132" s="6"/>
      <c r="B132" s="6"/>
      <c r="C132" s="9">
        <v>9</v>
      </c>
      <c r="D132" s="12">
        <v>16.2466503603333</v>
      </c>
      <c r="E132" s="13">
        <f t="shared" si="135"/>
        <v>19.7147259051613</v>
      </c>
      <c r="F132" s="9" t="s">
        <v>109</v>
      </c>
      <c r="G132" s="6">
        <v>10</v>
      </c>
      <c r="H132" s="11">
        <f t="shared" si="119"/>
        <v>16.2466503603333</v>
      </c>
      <c r="I132" s="11">
        <f t="shared" si="120"/>
        <v>289.396650360333</v>
      </c>
      <c r="J132" s="11">
        <f t="shared" si="121"/>
        <v>0.128915743912081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1.97457080784504</v>
      </c>
      <c r="P132" s="11">
        <f t="shared" si="124"/>
        <v>0.254553264600421</v>
      </c>
      <c r="Q132" s="16">
        <f t="shared" si="125"/>
        <v>0.0763659793801263</v>
      </c>
      <c r="R132" s="11">
        <f t="shared" si="126"/>
        <v>0.156366</v>
      </c>
      <c r="S132" s="17">
        <f t="shared" si="127"/>
        <v>0.488379694947279</v>
      </c>
      <c r="T132" s="3">
        <v>0.01</v>
      </c>
      <c r="U132" s="18">
        <f t="shared" si="128"/>
        <v>0.00488379694947279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0.0103737969494728</v>
      </c>
      <c r="AU132" s="25">
        <f t="shared" si="132"/>
        <v>52.122</v>
      </c>
      <c r="AV132" s="1">
        <f t="shared" si="133"/>
        <v>0.3</v>
      </c>
      <c r="AW132" s="2">
        <f t="shared" si="137"/>
        <v>5.31666666666667</v>
      </c>
      <c r="AX132" s="1">
        <f t="shared" si="134"/>
        <v>5778.2230861224</v>
      </c>
    </row>
    <row r="133" s="1" customFormat="1" spans="1:50">
      <c r="A133" s="6"/>
      <c r="B133" s="6"/>
      <c r="C133" s="9">
        <v>10</v>
      </c>
      <c r="D133" s="12">
        <v>5.37685946145162</v>
      </c>
      <c r="E133" s="13">
        <f t="shared" si="135"/>
        <v>16.2466503603333</v>
      </c>
      <c r="F133" s="9" t="s">
        <v>109</v>
      </c>
      <c r="G133" s="6">
        <v>11</v>
      </c>
      <c r="H133" s="11">
        <f t="shared" si="119"/>
        <v>5.37685946145162</v>
      </c>
      <c r="I133" s="11">
        <f t="shared" si="120"/>
        <v>278.526859461452</v>
      </c>
      <c r="J133" s="11">
        <f t="shared" si="121"/>
        <v>0.0346786364749408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1.63401666608239</v>
      </c>
      <c r="O133" s="11">
        <f t="shared" si="136"/>
        <v>0.607220877162231</v>
      </c>
      <c r="P133" s="11">
        <f t="shared" si="124"/>
        <v>0.0210575920591037</v>
      </c>
      <c r="Q133" s="16">
        <f t="shared" si="125"/>
        <v>0.00631727761773111</v>
      </c>
      <c r="R133" s="11">
        <f t="shared" si="126"/>
        <v>0.156366</v>
      </c>
      <c r="S133" s="17">
        <f t="shared" si="127"/>
        <v>0.0404005833603924</v>
      </c>
      <c r="T133" s="3">
        <v>0.01</v>
      </c>
      <c r="U133" s="18">
        <f t="shared" si="128"/>
        <v>0.000404005833603924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0.00589400583360392</v>
      </c>
      <c r="AU133" s="25">
        <f t="shared" si="132"/>
        <v>52.122</v>
      </c>
      <c r="AV133" s="1">
        <f t="shared" si="133"/>
        <v>0.3</v>
      </c>
      <c r="AW133" s="2">
        <f t="shared" si="137"/>
        <v>5.31666666666667</v>
      </c>
      <c r="AX133" s="1">
        <f t="shared" si="134"/>
        <v>3282.97158150961</v>
      </c>
    </row>
    <row r="134" s="1" customFormat="1" spans="1:51">
      <c r="A134" s="6"/>
      <c r="B134" s="6"/>
      <c r="C134" s="9">
        <v>11</v>
      </c>
      <c r="D134" s="12">
        <v>-5.15668567803333</v>
      </c>
      <c r="E134" s="13">
        <f t="shared" si="135"/>
        <v>5.37685946145162</v>
      </c>
      <c r="F134" s="9" t="s">
        <v>111</v>
      </c>
      <c r="G134" s="6">
        <v>12</v>
      </c>
      <c r="H134" s="11">
        <f t="shared" si="119"/>
        <v>-5.15668567803333</v>
      </c>
      <c r="I134" s="11">
        <f t="shared" si="120"/>
        <v>267.993314321967</v>
      </c>
      <c r="J134" s="11">
        <f t="shared" si="121"/>
        <v>0.00877655644816652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1.10738328510313</v>
      </c>
      <c r="P134" s="11">
        <f t="shared" si="124"/>
        <v>0.00971901191146367</v>
      </c>
      <c r="Q134" s="16">
        <f t="shared" si="125"/>
        <v>0.0029157035734391</v>
      </c>
      <c r="R134" s="11">
        <f t="shared" si="126"/>
        <v>0.156366</v>
      </c>
      <c r="S134" s="17">
        <f t="shared" si="127"/>
        <v>0.0186466595899307</v>
      </c>
      <c r="T134" s="3">
        <v>0.01</v>
      </c>
      <c r="U134" s="18">
        <f t="shared" si="128"/>
        <v>0.000186466595899307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0.00567646659589931</v>
      </c>
      <c r="AU134" s="25">
        <f t="shared" si="132"/>
        <v>52.122</v>
      </c>
      <c r="AV134" s="1">
        <f t="shared" si="133"/>
        <v>0.3</v>
      </c>
      <c r="AW134" s="2">
        <f t="shared" si="137"/>
        <v>5.31666666666667</v>
      </c>
      <c r="AX134" s="1">
        <f t="shared" si="134"/>
        <v>3161.80184476186</v>
      </c>
      <c r="AY134" s="1">
        <f>SUM(AX123:AX134)</f>
        <v>63559.5752034612</v>
      </c>
    </row>
    <row r="135" s="1" customFormat="1" spans="1:46">
      <c r="A135" s="6"/>
      <c r="B135" s="6"/>
      <c r="C135" s="9">
        <v>12</v>
      </c>
      <c r="D135" s="12">
        <v>-13.477600228871</v>
      </c>
      <c r="E135" s="13">
        <f t="shared" si="135"/>
        <v>-5.15668567803333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-15.19</v>
      </c>
      <c r="E139" s="9"/>
      <c r="F139" s="9"/>
      <c r="G139" s="6">
        <v>1</v>
      </c>
      <c r="H139" s="11">
        <f t="shared" ref="H139:H150" si="138">E140</f>
        <v>-15.19</v>
      </c>
      <c r="I139" s="11">
        <f t="shared" ref="I139:I150" si="139">H139+273.15</f>
        <v>257.96</v>
      </c>
      <c r="J139" s="11">
        <f t="shared" ref="J139:J150" si="140">EXP(($C$18*(I139-$C$16))/($C$19*I139*$C$16))</f>
        <v>0.0021360289425016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0.000608127439930207</v>
      </c>
      <c r="Q139" s="16">
        <f t="shared" ref="Q139:Q150" si="144">P139*$B$125</f>
        <v>0.000182438231979062</v>
      </c>
      <c r="R139" s="11">
        <f t="shared" ref="R139:R150" si="145">L139*$B$125</f>
        <v>0.08541</v>
      </c>
      <c r="S139" s="17">
        <f t="shared" ref="S139:S150" si="146">Q139/R139</f>
        <v>0.0021360289425016</v>
      </c>
      <c r="T139" s="3">
        <v>0.01</v>
      </c>
      <c r="U139" s="18">
        <f t="shared" ref="U139:U150" si="147">S139*T139</f>
        <v>2.1360289425016e-5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0.00551136028942502</v>
      </c>
      <c r="AU139" s="25">
        <f t="shared" ref="AU139:AU150" si="151">$B$139/12</f>
        <v>28.47</v>
      </c>
      <c r="AV139" s="1">
        <f t="shared" ref="AV139:AV150" si="152">$B$125</f>
        <v>0.3</v>
      </c>
      <c r="AW139" s="2">
        <f>$E$11/12</f>
        <v>6.06666666666667</v>
      </c>
      <c r="AX139" s="1">
        <f t="shared" ref="AX139:AX150" si="153">AW139*10000*AV139*0.67*AU139*AT139</f>
        <v>1913.34136420251</v>
      </c>
      <c r="AZ139" s="2">
        <f>$E$12/12</f>
        <v>0.716666666666667</v>
      </c>
      <c r="BA139" s="1">
        <f t="shared" ref="BA139:BA150" si="154">AZ139*10000*AV139*0.67*AU139*AT139</f>
        <v>226.026589727219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-13.3163946847419</v>
      </c>
      <c r="E140" s="13">
        <f t="shared" ref="E140:E151" si="155">D139</f>
        <v>-15.19</v>
      </c>
      <c r="F140" s="9" t="s">
        <v>109</v>
      </c>
      <c r="G140" s="6">
        <v>2</v>
      </c>
      <c r="H140" s="11">
        <f t="shared" si="138"/>
        <v>-13.3163946847419</v>
      </c>
      <c r="I140" s="11">
        <f t="shared" si="139"/>
        <v>259.833605315258</v>
      </c>
      <c r="J140" s="11">
        <f t="shared" si="140"/>
        <v>0.00280421092517067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0.56879187256007</v>
      </c>
      <c r="P140" s="11">
        <f t="shared" si="143"/>
        <v>0.00159501238318123</v>
      </c>
      <c r="Q140" s="16">
        <f t="shared" si="144"/>
        <v>0.000478503714954369</v>
      </c>
      <c r="R140" s="11">
        <f t="shared" si="145"/>
        <v>0.08541</v>
      </c>
      <c r="S140" s="17">
        <f t="shared" si="146"/>
        <v>0.00560243197464429</v>
      </c>
      <c r="T140" s="3">
        <v>0.01</v>
      </c>
      <c r="U140" s="18">
        <f t="shared" si="147"/>
        <v>5.60243197464429e-5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0.00554602431974644</v>
      </c>
      <c r="AU140" s="25">
        <f t="shared" si="151"/>
        <v>28.47</v>
      </c>
      <c r="AV140" s="1">
        <f t="shared" si="152"/>
        <v>0.3</v>
      </c>
      <c r="AW140" s="2">
        <f t="shared" ref="AW140:AW150" si="157">$E$11/12</f>
        <v>6.06666666666667</v>
      </c>
      <c r="AX140" s="1">
        <f t="shared" si="153"/>
        <v>1925.37543920051</v>
      </c>
      <c r="AZ140" s="2">
        <f t="shared" ref="AZ140:AZ150" si="158">$E$12/12</f>
        <v>0.716666666666667</v>
      </c>
      <c r="BA140" s="1">
        <f t="shared" si="154"/>
        <v>227.448197487973</v>
      </c>
    </row>
    <row r="141" s="1" customFormat="1" spans="1:53">
      <c r="A141" s="6" t="s">
        <v>72</v>
      </c>
      <c r="B141" s="6">
        <v>0.33</v>
      </c>
      <c r="C141" s="9">
        <v>2</v>
      </c>
      <c r="D141" s="12">
        <v>-11.1660714145357</v>
      </c>
      <c r="E141" s="13">
        <f t="shared" si="155"/>
        <v>-13.3163946847419</v>
      </c>
      <c r="F141" s="9" t="s">
        <v>109</v>
      </c>
      <c r="G141" s="6">
        <v>3</v>
      </c>
      <c r="H141" s="11">
        <f t="shared" si="138"/>
        <v>-11.1660714145357</v>
      </c>
      <c r="I141" s="11">
        <f t="shared" si="139"/>
        <v>261.983928585464</v>
      </c>
      <c r="J141" s="11">
        <f t="shared" si="140"/>
        <v>0.00381406724814102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0.851896860176888</v>
      </c>
      <c r="P141" s="11">
        <f t="shared" si="143"/>
        <v>0.00324919191319484</v>
      </c>
      <c r="Q141" s="16">
        <f t="shared" si="144"/>
        <v>0.000974757573958451</v>
      </c>
      <c r="R141" s="11">
        <f t="shared" si="145"/>
        <v>0.08541</v>
      </c>
      <c r="S141" s="17">
        <f t="shared" si="146"/>
        <v>0.0114126867340879</v>
      </c>
      <c r="T141" s="3">
        <v>0.01</v>
      </c>
      <c r="U141" s="18">
        <f t="shared" si="147"/>
        <v>0.000114126867340879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0.00560412686734088</v>
      </c>
      <c r="AU141" s="25">
        <f t="shared" si="151"/>
        <v>28.47</v>
      </c>
      <c r="AV141" s="1">
        <f t="shared" si="152"/>
        <v>0.3</v>
      </c>
      <c r="AW141" s="2">
        <f t="shared" si="157"/>
        <v>6.06666666666667</v>
      </c>
      <c r="AX141" s="1">
        <f t="shared" si="153"/>
        <v>1945.5465043895</v>
      </c>
      <c r="AZ141" s="2">
        <f t="shared" si="158"/>
        <v>0.716666666666667</v>
      </c>
      <c r="BA141" s="1">
        <f t="shared" si="154"/>
        <v>229.831043100957</v>
      </c>
    </row>
    <row r="142" s="1" customFormat="1" spans="1:53">
      <c r="A142" s="6"/>
      <c r="B142" s="6"/>
      <c r="C142" s="9">
        <v>3</v>
      </c>
      <c r="D142" s="12">
        <v>-0.496420166451613</v>
      </c>
      <c r="E142" s="13">
        <f t="shared" si="155"/>
        <v>-11.1660714145357</v>
      </c>
      <c r="F142" s="9" t="s">
        <v>109</v>
      </c>
      <c r="G142" s="6">
        <v>4</v>
      </c>
      <c r="H142" s="11">
        <f t="shared" si="138"/>
        <v>-0.496420166451613</v>
      </c>
      <c r="I142" s="11">
        <f t="shared" si="139"/>
        <v>272.653579833548</v>
      </c>
      <c r="J142" s="11">
        <f t="shared" si="140"/>
        <v>0.0163313021258928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1.13334766826369</v>
      </c>
      <c r="P142" s="11">
        <f t="shared" si="143"/>
        <v>0.0185090431840905</v>
      </c>
      <c r="Q142" s="16">
        <f t="shared" si="144"/>
        <v>0.00555271295522714</v>
      </c>
      <c r="R142" s="11">
        <f t="shared" si="145"/>
        <v>0.08541</v>
      </c>
      <c r="S142" s="17">
        <f t="shared" si="146"/>
        <v>0.0650124453252212</v>
      </c>
      <c r="T142" s="3">
        <v>0.01</v>
      </c>
      <c r="U142" s="18">
        <f t="shared" si="147"/>
        <v>0.000650124453252212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0.00614012445325221</v>
      </c>
      <c r="AU142" s="25">
        <f t="shared" si="151"/>
        <v>28.47</v>
      </c>
      <c r="AV142" s="1">
        <f t="shared" si="152"/>
        <v>0.3</v>
      </c>
      <c r="AW142" s="2">
        <f t="shared" si="157"/>
        <v>6.06666666666667</v>
      </c>
      <c r="AX142" s="1">
        <f t="shared" si="153"/>
        <v>2131.6251307868</v>
      </c>
      <c r="AZ142" s="2">
        <f t="shared" si="158"/>
        <v>0.716666666666667</v>
      </c>
      <c r="BA142" s="1">
        <f t="shared" si="154"/>
        <v>251.812858856682</v>
      </c>
    </row>
    <row r="143" s="1" customFormat="1" spans="1:53">
      <c r="A143" s="6"/>
      <c r="B143" s="6"/>
      <c r="C143" s="9">
        <v>4</v>
      </c>
      <c r="D143" s="12">
        <v>8.6063053846</v>
      </c>
      <c r="E143" s="13">
        <f t="shared" si="155"/>
        <v>-0.496420166451613</v>
      </c>
      <c r="F143" s="9" t="s">
        <v>109</v>
      </c>
      <c r="G143" s="6">
        <v>5</v>
      </c>
      <c r="H143" s="11">
        <f t="shared" si="138"/>
        <v>8.6063053846</v>
      </c>
      <c r="I143" s="11">
        <f t="shared" si="139"/>
        <v>281.7563053846</v>
      </c>
      <c r="J143" s="11">
        <f t="shared" si="140"/>
        <v>0.051769895205248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1.05909669382562</v>
      </c>
      <c r="O143" s="11">
        <f t="shared" si="156"/>
        <v>0.34044193125398</v>
      </c>
      <c r="P143" s="11">
        <f t="shared" si="143"/>
        <v>0.0176246431044908</v>
      </c>
      <c r="Q143" s="16">
        <f t="shared" si="144"/>
        <v>0.00528739293134723</v>
      </c>
      <c r="R143" s="11">
        <f t="shared" si="145"/>
        <v>0.08541</v>
      </c>
      <c r="S143" s="17">
        <f t="shared" si="146"/>
        <v>0.0619060172268731</v>
      </c>
      <c r="T143" s="3">
        <v>0.01</v>
      </c>
      <c r="U143" s="18">
        <f t="shared" si="147"/>
        <v>0.000619060172268731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0.0105690601722687</v>
      </c>
      <c r="AU143" s="25">
        <f t="shared" si="151"/>
        <v>28.47</v>
      </c>
      <c r="AV143" s="1">
        <f t="shared" si="152"/>
        <v>0.3</v>
      </c>
      <c r="AW143" s="2">
        <f t="shared" si="157"/>
        <v>6.06666666666667</v>
      </c>
      <c r="AX143" s="1">
        <f t="shared" si="153"/>
        <v>3669.18853901616</v>
      </c>
      <c r="AZ143" s="2">
        <f t="shared" si="158"/>
        <v>0.716666666666667</v>
      </c>
      <c r="BA143" s="1">
        <f t="shared" si="154"/>
        <v>433.448096642019</v>
      </c>
    </row>
    <row r="144" s="1" customFormat="1" spans="1:53">
      <c r="A144" s="6"/>
      <c r="B144" s="6"/>
      <c r="C144" s="9">
        <v>5</v>
      </c>
      <c r="D144" s="12">
        <v>14.2687376203871</v>
      </c>
      <c r="E144" s="13">
        <f t="shared" si="155"/>
        <v>8.6063053846</v>
      </c>
      <c r="F144" s="9" t="s">
        <v>111</v>
      </c>
      <c r="G144" s="6">
        <v>6</v>
      </c>
      <c r="H144" s="11">
        <f t="shared" si="138"/>
        <v>14.2687376203871</v>
      </c>
      <c r="I144" s="11">
        <f t="shared" si="139"/>
        <v>287.418737620387</v>
      </c>
      <c r="J144" s="11">
        <f t="shared" si="140"/>
        <v>0.10227091157973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0.607517288149489</v>
      </c>
      <c r="P144" s="11">
        <f t="shared" si="143"/>
        <v>0.0621313468594936</v>
      </c>
      <c r="Q144" s="16">
        <f t="shared" si="144"/>
        <v>0.0186394040578481</v>
      </c>
      <c r="R144" s="11">
        <f t="shared" si="145"/>
        <v>0.08541</v>
      </c>
      <c r="S144" s="17">
        <f t="shared" si="146"/>
        <v>0.218234446292566</v>
      </c>
      <c r="T144" s="3">
        <v>0.01</v>
      </c>
      <c r="U144" s="18">
        <f t="shared" si="147"/>
        <v>0.00218234446292566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0.0121323444629257</v>
      </c>
      <c r="AU144" s="25">
        <f t="shared" si="151"/>
        <v>28.47</v>
      </c>
      <c r="AV144" s="1">
        <f t="shared" si="152"/>
        <v>0.3</v>
      </c>
      <c r="AW144" s="2">
        <f t="shared" si="157"/>
        <v>6.06666666666667</v>
      </c>
      <c r="AX144" s="1">
        <f t="shared" si="153"/>
        <v>4211.90328460466</v>
      </c>
      <c r="AZ144" s="2">
        <f t="shared" si="158"/>
        <v>0.716666666666667</v>
      </c>
      <c r="BA144" s="1">
        <f t="shared" si="154"/>
        <v>497.560003401101</v>
      </c>
    </row>
    <row r="145" s="1" customFormat="1" spans="1:53">
      <c r="A145" s="6"/>
      <c r="B145" s="6"/>
      <c r="C145" s="9">
        <v>6</v>
      </c>
      <c r="D145" s="12">
        <v>20.4141445163333</v>
      </c>
      <c r="E145" s="13">
        <f t="shared" si="155"/>
        <v>14.2687376203871</v>
      </c>
      <c r="F145" s="9" t="s">
        <v>109</v>
      </c>
      <c r="G145" s="6">
        <v>7</v>
      </c>
      <c r="H145" s="11">
        <f t="shared" si="138"/>
        <v>20.4141445163333</v>
      </c>
      <c r="I145" s="11">
        <f t="shared" si="139"/>
        <v>293.564144516333</v>
      </c>
      <c r="J145" s="11">
        <f t="shared" si="140"/>
        <v>0.207844865942361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0.830085941289996</v>
      </c>
      <c r="P145" s="11">
        <f t="shared" si="143"/>
        <v>0.172529101188058</v>
      </c>
      <c r="Q145" s="16">
        <f t="shared" si="144"/>
        <v>0.0517587303564174</v>
      </c>
      <c r="R145" s="11">
        <f t="shared" si="145"/>
        <v>0.08541</v>
      </c>
      <c r="S145" s="17">
        <f t="shared" si="146"/>
        <v>0.606003165395356</v>
      </c>
      <c r="T145" s="3">
        <v>0.01</v>
      </c>
      <c r="U145" s="18">
        <f t="shared" si="147"/>
        <v>0.00606003165395356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0.0160100316539536</v>
      </c>
      <c r="AU145" s="25">
        <f t="shared" si="151"/>
        <v>28.47</v>
      </c>
      <c r="AV145" s="1">
        <f t="shared" si="152"/>
        <v>0.3</v>
      </c>
      <c r="AW145" s="2">
        <f t="shared" si="157"/>
        <v>6.06666666666667</v>
      </c>
      <c r="AX145" s="1">
        <f t="shared" si="153"/>
        <v>5558.09350088718</v>
      </c>
      <c r="AZ145" s="2">
        <f t="shared" si="158"/>
        <v>0.716666666666667</v>
      </c>
      <c r="BA145" s="1">
        <f t="shared" si="154"/>
        <v>656.587968511397</v>
      </c>
    </row>
    <row r="146" s="1" customFormat="1" spans="1:53">
      <c r="A146" s="6"/>
      <c r="B146" s="6"/>
      <c r="C146" s="9">
        <v>7</v>
      </c>
      <c r="D146" s="12">
        <v>22.3896726603226</v>
      </c>
      <c r="E146" s="13">
        <f t="shared" si="155"/>
        <v>20.4141445163333</v>
      </c>
      <c r="F146" s="9" t="s">
        <v>109</v>
      </c>
      <c r="G146" s="6">
        <v>8</v>
      </c>
      <c r="H146" s="11">
        <f t="shared" si="138"/>
        <v>22.3896726603226</v>
      </c>
      <c r="I146" s="11">
        <f t="shared" si="139"/>
        <v>295.539672660323</v>
      </c>
      <c r="J146" s="11">
        <f t="shared" si="140"/>
        <v>0.259433229168717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0.942256840101938</v>
      </c>
      <c r="P146" s="11">
        <f t="shared" si="143"/>
        <v>0.244452734733957</v>
      </c>
      <c r="Q146" s="16">
        <f t="shared" si="144"/>
        <v>0.0733358204201872</v>
      </c>
      <c r="R146" s="11">
        <f t="shared" si="145"/>
        <v>0.08541</v>
      </c>
      <c r="S146" s="17">
        <f t="shared" si="146"/>
        <v>0.858632717716746</v>
      </c>
      <c r="T146" s="3">
        <v>0.01</v>
      </c>
      <c r="U146" s="18">
        <f t="shared" si="147"/>
        <v>0.00858632717716746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0.0185363271771675</v>
      </c>
      <c r="AU146" s="25">
        <f t="shared" si="151"/>
        <v>28.47</v>
      </c>
      <c r="AV146" s="1">
        <f t="shared" si="152"/>
        <v>0.3</v>
      </c>
      <c r="AW146" s="2">
        <f t="shared" si="157"/>
        <v>6.06666666666667</v>
      </c>
      <c r="AX146" s="1">
        <f t="shared" si="153"/>
        <v>6435.13028834588</v>
      </c>
      <c r="AZ146" s="2">
        <f t="shared" si="158"/>
        <v>0.716666666666667</v>
      </c>
      <c r="BA146" s="1">
        <f t="shared" si="154"/>
        <v>760.193962634266</v>
      </c>
    </row>
    <row r="147" s="1" customFormat="1" spans="1:53">
      <c r="A147" s="6"/>
      <c r="B147" s="6"/>
      <c r="C147" s="9">
        <v>8</v>
      </c>
      <c r="D147" s="12">
        <v>19.7147259051613</v>
      </c>
      <c r="E147" s="13">
        <f t="shared" si="155"/>
        <v>22.3896726603226</v>
      </c>
      <c r="F147" s="9" t="s">
        <v>109</v>
      </c>
      <c r="G147" s="6">
        <v>9</v>
      </c>
      <c r="H147" s="11">
        <f t="shared" si="138"/>
        <v>19.7147259051613</v>
      </c>
      <c r="I147" s="11">
        <f t="shared" si="139"/>
        <v>292.864725905161</v>
      </c>
      <c r="J147" s="11">
        <f t="shared" si="140"/>
        <v>0.192016526365521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0.98250410536798</v>
      </c>
      <c r="P147" s="11">
        <f t="shared" si="143"/>
        <v>0.188657025452624</v>
      </c>
      <c r="Q147" s="16">
        <f t="shared" si="144"/>
        <v>0.0565971076357871</v>
      </c>
      <c r="R147" s="11">
        <f t="shared" si="145"/>
        <v>0.08541</v>
      </c>
      <c r="S147" s="17">
        <f t="shared" si="146"/>
        <v>0.662652003697308</v>
      </c>
      <c r="T147" s="3">
        <v>0.01</v>
      </c>
      <c r="U147" s="18">
        <f t="shared" si="147"/>
        <v>0.00662652003697308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8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0.0121165200369731</v>
      </c>
      <c r="AU147" s="25">
        <f t="shared" si="151"/>
        <v>28.47</v>
      </c>
      <c r="AV147" s="1">
        <f t="shared" si="152"/>
        <v>0.3</v>
      </c>
      <c r="AW147" s="2">
        <f t="shared" si="157"/>
        <v>6.06666666666667</v>
      </c>
      <c r="AX147" s="1">
        <f t="shared" si="153"/>
        <v>4206.40962656929</v>
      </c>
      <c r="AZ147" s="2">
        <f t="shared" si="158"/>
        <v>0.716666666666667</v>
      </c>
      <c r="BA147" s="1">
        <f t="shared" si="154"/>
        <v>496.911027314504</v>
      </c>
    </row>
    <row r="148" s="1" customFormat="1" spans="1:53">
      <c r="A148" s="6"/>
      <c r="B148" s="6"/>
      <c r="C148" s="9">
        <v>9</v>
      </c>
      <c r="D148" s="12">
        <v>16.2466503603333</v>
      </c>
      <c r="E148" s="13">
        <f t="shared" si="155"/>
        <v>19.7147259051613</v>
      </c>
      <c r="F148" s="9" t="s">
        <v>109</v>
      </c>
      <c r="G148" s="6">
        <v>10</v>
      </c>
      <c r="H148" s="11">
        <f t="shared" si="138"/>
        <v>16.2466503603333</v>
      </c>
      <c r="I148" s="11">
        <f t="shared" si="139"/>
        <v>289.396650360333</v>
      </c>
      <c r="J148" s="11">
        <f t="shared" si="140"/>
        <v>0.128915743912081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1.07854707991536</v>
      </c>
      <c r="P148" s="11">
        <f t="shared" si="143"/>
        <v>0.13904169915149</v>
      </c>
      <c r="Q148" s="16">
        <f t="shared" si="144"/>
        <v>0.0417125097454471</v>
      </c>
      <c r="R148" s="11">
        <f t="shared" si="145"/>
        <v>0.08541</v>
      </c>
      <c r="S148" s="17">
        <f t="shared" si="146"/>
        <v>0.488379694947279</v>
      </c>
      <c r="T148" s="3">
        <v>0.01</v>
      </c>
      <c r="U148" s="18">
        <f t="shared" si="147"/>
        <v>0.00488379694947279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0.0103737969494728</v>
      </c>
      <c r="AU148" s="25">
        <f t="shared" si="151"/>
        <v>28.47</v>
      </c>
      <c r="AV148" s="1">
        <f t="shared" si="152"/>
        <v>0.3</v>
      </c>
      <c r="AW148" s="2">
        <f t="shared" si="157"/>
        <v>6.06666666666667</v>
      </c>
      <c r="AX148" s="1">
        <f t="shared" si="153"/>
        <v>3601.40033765328</v>
      </c>
      <c r="AZ148" s="2">
        <f t="shared" si="158"/>
        <v>0.716666666666667</v>
      </c>
      <c r="BA148" s="1">
        <f t="shared" si="154"/>
        <v>425.440149777722</v>
      </c>
    </row>
    <row r="149" s="1" customFormat="1" spans="1:53">
      <c r="A149" s="6"/>
      <c r="B149" s="6"/>
      <c r="C149" s="9">
        <v>10</v>
      </c>
      <c r="D149" s="12">
        <v>5.37685946145162</v>
      </c>
      <c r="E149" s="13">
        <f t="shared" si="155"/>
        <v>16.2466503603333</v>
      </c>
      <c r="F149" s="9" t="s">
        <v>109</v>
      </c>
      <c r="G149" s="6">
        <v>11</v>
      </c>
      <c r="H149" s="11">
        <f t="shared" si="138"/>
        <v>5.37685946145162</v>
      </c>
      <c r="I149" s="11">
        <f t="shared" si="139"/>
        <v>278.526859461452</v>
      </c>
      <c r="J149" s="11">
        <f t="shared" si="140"/>
        <v>0.0346786364749408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0.892530111725673</v>
      </c>
      <c r="O149" s="11">
        <f t="shared" si="156"/>
        <v>0.331675269038193</v>
      </c>
      <c r="P149" s="11">
        <f t="shared" si="143"/>
        <v>0.0115020460827037</v>
      </c>
      <c r="Q149" s="16">
        <f t="shared" si="144"/>
        <v>0.00345061382481111</v>
      </c>
      <c r="R149" s="11">
        <f t="shared" si="145"/>
        <v>0.08541</v>
      </c>
      <c r="S149" s="17">
        <f t="shared" si="146"/>
        <v>0.0404005833603924</v>
      </c>
      <c r="T149" s="3">
        <v>0.01</v>
      </c>
      <c r="U149" s="18">
        <f t="shared" si="147"/>
        <v>0.000404005833603924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0.00589400583360392</v>
      </c>
      <c r="AU149" s="25">
        <f t="shared" si="151"/>
        <v>28.47</v>
      </c>
      <c r="AV149" s="1">
        <f t="shared" si="152"/>
        <v>0.3</v>
      </c>
      <c r="AW149" s="2">
        <f t="shared" si="157"/>
        <v>6.06666666666667</v>
      </c>
      <c r="AX149" s="1">
        <f t="shared" si="153"/>
        <v>2046.18180813249</v>
      </c>
      <c r="AZ149" s="2">
        <f t="shared" si="158"/>
        <v>0.716666666666667</v>
      </c>
      <c r="BA149" s="1">
        <f t="shared" si="154"/>
        <v>241.719279532135</v>
      </c>
    </row>
    <row r="150" s="1" customFormat="1" spans="1:54">
      <c r="A150" s="6"/>
      <c r="B150" s="6"/>
      <c r="C150" s="9">
        <v>11</v>
      </c>
      <c r="D150" s="12">
        <v>-5.15668567803333</v>
      </c>
      <c r="E150" s="13">
        <f t="shared" si="155"/>
        <v>5.37685946145162</v>
      </c>
      <c r="F150" s="9" t="s">
        <v>111</v>
      </c>
      <c r="G150" s="6">
        <v>12</v>
      </c>
      <c r="H150" s="11">
        <f t="shared" si="138"/>
        <v>-5.15668567803333</v>
      </c>
      <c r="I150" s="11">
        <f t="shared" si="139"/>
        <v>267.993314321967</v>
      </c>
      <c r="J150" s="11">
        <f t="shared" si="140"/>
        <v>0.00877655644816652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0.60487322295549</v>
      </c>
      <c r="P150" s="11">
        <f t="shared" si="143"/>
        <v>0.00530870398525327</v>
      </c>
      <c r="Q150" s="16">
        <f t="shared" si="144"/>
        <v>0.00159261119557598</v>
      </c>
      <c r="R150" s="11">
        <f t="shared" si="145"/>
        <v>0.08541</v>
      </c>
      <c r="S150" s="17">
        <f t="shared" si="146"/>
        <v>0.0186466595899307</v>
      </c>
      <c r="T150" s="3">
        <v>0.01</v>
      </c>
      <c r="U150" s="18">
        <f t="shared" si="147"/>
        <v>0.000186466595899307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0.00567646659589931</v>
      </c>
      <c r="AU150" s="25">
        <f t="shared" si="151"/>
        <v>28.47</v>
      </c>
      <c r="AV150" s="1">
        <f t="shared" si="152"/>
        <v>0.3</v>
      </c>
      <c r="AW150" s="2">
        <f t="shared" si="157"/>
        <v>6.06666666666667</v>
      </c>
      <c r="AX150" s="1">
        <f t="shared" si="153"/>
        <v>1970.66019459618</v>
      </c>
      <c r="AY150" s="1">
        <f>SUM(AX139:AX150)</f>
        <v>39614.8560183844</v>
      </c>
      <c r="AZ150" s="2">
        <f t="shared" si="158"/>
        <v>0.716666666666667</v>
      </c>
      <c r="BA150" s="1">
        <f t="shared" si="154"/>
        <v>232.797770240757</v>
      </c>
      <c r="BB150" s="1">
        <f>SUM(BA139:BA150)</f>
        <v>4679.77694722673</v>
      </c>
    </row>
    <row r="151" s="1" customFormat="1" spans="1:46">
      <c r="A151" s="6"/>
      <c r="B151" s="6"/>
      <c r="C151" s="9">
        <v>12</v>
      </c>
      <c r="D151" s="12">
        <v>-13.477600228871</v>
      </c>
      <c r="E151" s="13">
        <f t="shared" si="155"/>
        <v>-5.15668567803333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19:45">
      <c r="S152" s="15" t="s">
        <v>79</v>
      </c>
      <c r="T152" s="15"/>
      <c r="U152" s="15"/>
      <c r="V152" s="15" t="s">
        <v>80</v>
      </c>
      <c r="W152" s="15"/>
      <c r="X152" s="15"/>
      <c r="Y152" s="15" t="s">
        <v>81</v>
      </c>
      <c r="Z152" s="15"/>
      <c r="AA152" s="15"/>
      <c r="AB152" s="15" t="s">
        <v>82</v>
      </c>
      <c r="AC152" s="15"/>
      <c r="AD152" s="15"/>
      <c r="AE152" s="15" t="s">
        <v>83</v>
      </c>
      <c r="AF152" s="15"/>
      <c r="AG152" s="15"/>
      <c r="AH152" s="15" t="s">
        <v>84</v>
      </c>
      <c r="AI152" s="15"/>
      <c r="AJ152" s="15"/>
      <c r="AK152" s="21" t="s">
        <v>116</v>
      </c>
      <c r="AL152" s="22"/>
      <c r="AM152" s="23"/>
      <c r="AN152" s="22" t="s">
        <v>117</v>
      </c>
      <c r="AO152" s="22"/>
      <c r="AP152" s="23"/>
      <c r="AQ152" s="15" t="s">
        <v>86</v>
      </c>
      <c r="AR152" s="15"/>
      <c r="AS152" s="15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4" t="s">
        <v>93</v>
      </c>
      <c r="L153" s="14" t="s">
        <v>94</v>
      </c>
      <c r="M153" s="6" t="s">
        <v>95</v>
      </c>
      <c r="N153" s="14" t="s">
        <v>96</v>
      </c>
      <c r="O153" s="6" t="s">
        <v>97</v>
      </c>
      <c r="P153" s="6" t="s">
        <v>98</v>
      </c>
      <c r="Q153" s="14" t="s">
        <v>99</v>
      </c>
      <c r="R153" s="14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4" t="s">
        <v>101</v>
      </c>
      <c r="AR153" s="24" t="s">
        <v>102</v>
      </c>
      <c r="AS153" s="24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-15.19</v>
      </c>
      <c r="E154" s="9"/>
      <c r="F154" s="9"/>
      <c r="G154" s="6">
        <v>1</v>
      </c>
      <c r="H154" s="11">
        <f t="shared" ref="H154:H165" si="159">E155</f>
        <v>-15.19</v>
      </c>
      <c r="I154" s="11">
        <f t="shared" ref="I154:I165" si="160">H154+273.15</f>
        <v>257.96</v>
      </c>
      <c r="J154" s="11">
        <f t="shared" ref="J154:J165" si="161">EXP(($C$18*(I154-$C$16))/($C$19*I154*$C$16))</f>
        <v>0.0021360289425016</v>
      </c>
      <c r="K154" s="11">
        <f>$B$154/12</f>
        <v>75.9047916666667</v>
      </c>
      <c r="L154" s="11">
        <f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2">O154*J154</f>
        <v>0.00162134831874555</v>
      </c>
      <c r="Q154" s="16">
        <f>P154*$B$156</f>
        <v>0.000421550562873842</v>
      </c>
      <c r="R154" s="11">
        <f>L154*$B$156</f>
        <v>0.197352458333333</v>
      </c>
      <c r="S154" s="17">
        <f t="shared" ref="S154:S165" si="163">Q154/R154</f>
        <v>0.00213602894250161</v>
      </c>
      <c r="T154" s="3">
        <v>0.01</v>
      </c>
      <c r="U154" s="18">
        <f t="shared" ref="U154:U165" si="164">S154*T154</f>
        <v>2.13602894250161e-5</v>
      </c>
      <c r="V154" s="17"/>
      <c r="W154" s="3"/>
      <c r="X154" s="3"/>
      <c r="Y154" s="19"/>
      <c r="Z154" s="3"/>
      <c r="AA154" s="20"/>
      <c r="AB154" s="3"/>
      <c r="AC154" s="3"/>
      <c r="AD154" s="20"/>
      <c r="AE154" s="17">
        <v>0.001</v>
      </c>
      <c r="AF154" s="3">
        <v>0.49</v>
      </c>
      <c r="AG154" s="18">
        <f t="shared" ref="AG154:AG165" si="165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6">AR154*AQ154</f>
        <v>0.005</v>
      </c>
      <c r="AT154" s="2">
        <f t="shared" ref="AT154:AT165" si="167">(AS154+AM154+AD154+AA154+U154+X154+AG154+AJ154+AP154)</f>
        <v>0.00551136028942502</v>
      </c>
      <c r="AU154" s="25">
        <f>$B$154/12</f>
        <v>75.9047916666667</v>
      </c>
      <c r="AV154" s="1">
        <f>$B$156</f>
        <v>0.26</v>
      </c>
      <c r="AW154" s="2">
        <f>$E$13/12</f>
        <v>1.44166666666667</v>
      </c>
      <c r="AX154" s="1">
        <f t="shared" ref="AX154:AX165" si="168">AW154*10000*AV154*0.67*AU154*AT154</f>
        <v>1050.60872477304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2">
        <v>-13.3163946847419</v>
      </c>
      <c r="E155" s="13">
        <f t="shared" ref="E155:E166" si="169">D154</f>
        <v>-15.19</v>
      </c>
      <c r="F155" s="9" t="s">
        <v>109</v>
      </c>
      <c r="G155" s="6">
        <v>2</v>
      </c>
      <c r="H155" s="11">
        <f t="shared" si="159"/>
        <v>-13.3163946847419</v>
      </c>
      <c r="I155" s="11">
        <f t="shared" si="160"/>
        <v>259.833605315258</v>
      </c>
      <c r="J155" s="11">
        <f t="shared" si="161"/>
        <v>0.00280421092517067</v>
      </c>
      <c r="K155" s="11">
        <f t="shared" ref="K155:K165" si="170">$B$154/12</f>
        <v>75.9047916666667</v>
      </c>
      <c r="L155" s="11">
        <f t="shared" ref="L155:L165" si="171">K155*$B$155/100</f>
        <v>0.759047916666667</v>
      </c>
      <c r="M155" s="6" t="s">
        <v>109</v>
      </c>
      <c r="N155" s="6"/>
      <c r="O155" s="11">
        <f t="shared" ref="O155:O165" si="172">L155+O154-P154-N155</f>
        <v>1.51647448501459</v>
      </c>
      <c r="P155" s="11">
        <f t="shared" si="162"/>
        <v>0.00425251431862047</v>
      </c>
      <c r="Q155" s="16">
        <f t="shared" ref="Q155:Q165" si="173">P155*$B$156</f>
        <v>0.00110565372284132</v>
      </c>
      <c r="R155" s="11">
        <f t="shared" ref="R155:R165" si="174">L155*$B$156</f>
        <v>0.197352458333333</v>
      </c>
      <c r="S155" s="17">
        <f t="shared" si="163"/>
        <v>0.0056024319746443</v>
      </c>
      <c r="T155" s="3">
        <v>0.01</v>
      </c>
      <c r="U155" s="18">
        <f t="shared" si="164"/>
        <v>5.6024319746443e-5</v>
      </c>
      <c r="V155" s="17"/>
      <c r="W155" s="3"/>
      <c r="X155" s="3"/>
      <c r="Y155" s="19"/>
      <c r="Z155" s="3"/>
      <c r="AA155" s="20"/>
      <c r="AB155" s="3"/>
      <c r="AC155" s="3"/>
      <c r="AD155" s="20"/>
      <c r="AE155" s="17">
        <v>0.001</v>
      </c>
      <c r="AF155" s="3">
        <v>0.49</v>
      </c>
      <c r="AG155" s="18">
        <f t="shared" si="165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6"/>
        <v>0.005</v>
      </c>
      <c r="AT155" s="2">
        <f t="shared" si="167"/>
        <v>0.00554602431974644</v>
      </c>
      <c r="AU155" s="25">
        <f>$B$154/12</f>
        <v>75.9047916666667</v>
      </c>
      <c r="AV155" s="1">
        <f t="shared" ref="AV155:AV165" si="175">$B$156</f>
        <v>0.26</v>
      </c>
      <c r="AW155" s="2">
        <f t="shared" ref="AW155:AW165" si="176">$E$13/12</f>
        <v>1.44166666666667</v>
      </c>
      <c r="AX155" s="1">
        <f t="shared" si="168"/>
        <v>1057.21659121236</v>
      </c>
      <c r="AZ155" s="2"/>
    </row>
    <row r="156" s="1" customFormat="1" spans="1:52">
      <c r="A156" s="6" t="s">
        <v>72</v>
      </c>
      <c r="B156" s="6">
        <v>0.26</v>
      </c>
      <c r="C156" s="9">
        <v>2</v>
      </c>
      <c r="D156" s="12">
        <v>-11.1660714145357</v>
      </c>
      <c r="E156" s="13">
        <f t="shared" si="169"/>
        <v>-13.3163946847419</v>
      </c>
      <c r="F156" s="9" t="s">
        <v>109</v>
      </c>
      <c r="G156" s="6">
        <v>3</v>
      </c>
      <c r="H156" s="11">
        <f t="shared" si="159"/>
        <v>-11.1660714145357</v>
      </c>
      <c r="I156" s="11">
        <f t="shared" si="160"/>
        <v>261.983928585464</v>
      </c>
      <c r="J156" s="11">
        <f t="shared" si="161"/>
        <v>0.00381406724814102</v>
      </c>
      <c r="K156" s="11">
        <f t="shared" si="170"/>
        <v>75.9047916666667</v>
      </c>
      <c r="L156" s="11">
        <f t="shared" si="171"/>
        <v>0.759047916666667</v>
      </c>
      <c r="M156" s="6" t="s">
        <v>109</v>
      </c>
      <c r="N156" s="6"/>
      <c r="O156" s="11">
        <f t="shared" si="172"/>
        <v>2.27126988736264</v>
      </c>
      <c r="P156" s="11">
        <f t="shared" si="162"/>
        <v>0.00866277608907877</v>
      </c>
      <c r="Q156" s="16">
        <f t="shared" si="173"/>
        <v>0.00225232178316048</v>
      </c>
      <c r="R156" s="11">
        <f t="shared" si="174"/>
        <v>0.197352458333333</v>
      </c>
      <c r="S156" s="17">
        <f t="shared" si="163"/>
        <v>0.011412686734088</v>
      </c>
      <c r="T156" s="3">
        <v>0.01</v>
      </c>
      <c r="U156" s="18">
        <f t="shared" si="164"/>
        <v>0.00011412686734088</v>
      </c>
      <c r="V156" s="17"/>
      <c r="W156" s="3"/>
      <c r="X156" s="3"/>
      <c r="Y156" s="19"/>
      <c r="Z156" s="3"/>
      <c r="AA156" s="20"/>
      <c r="AB156" s="3"/>
      <c r="AC156" s="3"/>
      <c r="AD156" s="20"/>
      <c r="AE156" s="17">
        <v>0.001</v>
      </c>
      <c r="AF156" s="3">
        <v>0.49</v>
      </c>
      <c r="AG156" s="18">
        <f t="shared" si="165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6"/>
        <v>0.005</v>
      </c>
      <c r="AT156" s="2">
        <f t="shared" si="167"/>
        <v>0.00560412686734088</v>
      </c>
      <c r="AU156" s="25">
        <f t="shared" ref="AU156:AU165" si="177">$B$154/12</f>
        <v>75.9047916666667</v>
      </c>
      <c r="AV156" s="1">
        <f t="shared" si="175"/>
        <v>0.26</v>
      </c>
      <c r="AW156" s="2">
        <f t="shared" si="176"/>
        <v>1.44166666666667</v>
      </c>
      <c r="AX156" s="1">
        <f t="shared" si="168"/>
        <v>1068.29244911832</v>
      </c>
      <c r="AZ156" s="2"/>
    </row>
    <row r="157" s="1" customFormat="1" spans="1:52">
      <c r="A157" s="6"/>
      <c r="B157" s="6"/>
      <c r="C157" s="9">
        <v>3</v>
      </c>
      <c r="D157" s="12">
        <v>-0.496420166451613</v>
      </c>
      <c r="E157" s="13">
        <f t="shared" si="169"/>
        <v>-11.1660714145357</v>
      </c>
      <c r="F157" s="9" t="s">
        <v>109</v>
      </c>
      <c r="G157" s="6">
        <v>4</v>
      </c>
      <c r="H157" s="11">
        <f t="shared" si="159"/>
        <v>-0.496420166451613</v>
      </c>
      <c r="I157" s="11">
        <f t="shared" si="160"/>
        <v>272.653579833548</v>
      </c>
      <c r="J157" s="11">
        <f t="shared" si="161"/>
        <v>0.0163313021258928</v>
      </c>
      <c r="K157" s="11">
        <f t="shared" si="170"/>
        <v>75.9047916666667</v>
      </c>
      <c r="L157" s="11">
        <f t="shared" si="171"/>
        <v>0.759047916666667</v>
      </c>
      <c r="M157" s="6" t="s">
        <v>109</v>
      </c>
      <c r="N157" s="6"/>
      <c r="O157" s="11">
        <f t="shared" si="172"/>
        <v>3.02165502794022</v>
      </c>
      <c r="P157" s="11">
        <f t="shared" si="162"/>
        <v>0.0493475611815147</v>
      </c>
      <c r="Q157" s="16">
        <f t="shared" si="173"/>
        <v>0.0128303659071938</v>
      </c>
      <c r="R157" s="11">
        <f t="shared" si="174"/>
        <v>0.197352458333333</v>
      </c>
      <c r="S157" s="17">
        <f t="shared" si="163"/>
        <v>0.0650124453252213</v>
      </c>
      <c r="T157" s="3">
        <v>0.01</v>
      </c>
      <c r="U157" s="18">
        <f t="shared" si="164"/>
        <v>0.000650124453252213</v>
      </c>
      <c r="V157" s="17"/>
      <c r="W157" s="3"/>
      <c r="X157" s="3"/>
      <c r="Y157" s="19"/>
      <c r="Z157" s="3"/>
      <c r="AA157" s="20"/>
      <c r="AB157" s="3"/>
      <c r="AC157" s="3"/>
      <c r="AD157" s="20"/>
      <c r="AE157" s="17">
        <v>0.001</v>
      </c>
      <c r="AF157" s="3">
        <v>0.49</v>
      </c>
      <c r="AG157" s="18">
        <f t="shared" si="165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6"/>
        <v>0.005</v>
      </c>
      <c r="AT157" s="2">
        <f t="shared" si="167"/>
        <v>0.00614012445325221</v>
      </c>
      <c r="AU157" s="25">
        <f t="shared" si="177"/>
        <v>75.9047916666667</v>
      </c>
      <c r="AV157" s="1">
        <f t="shared" si="175"/>
        <v>0.26</v>
      </c>
      <c r="AW157" s="2">
        <f t="shared" si="176"/>
        <v>1.44166666666667</v>
      </c>
      <c r="AX157" s="1">
        <f t="shared" si="168"/>
        <v>1170.46754031972</v>
      </c>
      <c r="AZ157" s="2"/>
    </row>
    <row r="158" s="1" customFormat="1" spans="1:52">
      <c r="A158" s="6"/>
      <c r="B158" s="6"/>
      <c r="C158" s="9">
        <v>4</v>
      </c>
      <c r="D158" s="12">
        <v>8.6063053846</v>
      </c>
      <c r="E158" s="13">
        <f t="shared" si="169"/>
        <v>-0.496420166451613</v>
      </c>
      <c r="F158" s="9" t="s">
        <v>109</v>
      </c>
      <c r="G158" s="6">
        <v>5</v>
      </c>
      <c r="H158" s="11">
        <f t="shared" si="159"/>
        <v>8.6063053846</v>
      </c>
      <c r="I158" s="11">
        <f t="shared" si="160"/>
        <v>281.7563053846</v>
      </c>
      <c r="J158" s="11">
        <f t="shared" si="161"/>
        <v>0.051769895205248</v>
      </c>
      <c r="K158" s="11">
        <f t="shared" si="170"/>
        <v>75.9047916666667</v>
      </c>
      <c r="L158" s="11">
        <f t="shared" si="171"/>
        <v>0.759047916666667</v>
      </c>
      <c r="M158" s="6" t="s">
        <v>111</v>
      </c>
      <c r="N158" s="11">
        <f>(O157-P157)*$C$24/100</f>
        <v>2.82369209342077</v>
      </c>
      <c r="O158" s="11">
        <f t="shared" si="172"/>
        <v>0.907663290004602</v>
      </c>
      <c r="P158" s="11">
        <f t="shared" si="162"/>
        <v>0.0469896334051889</v>
      </c>
      <c r="Q158" s="16">
        <f t="shared" si="173"/>
        <v>0.0122173046853491</v>
      </c>
      <c r="R158" s="11">
        <f t="shared" si="174"/>
        <v>0.197352458333333</v>
      </c>
      <c r="S158" s="17">
        <f t="shared" si="163"/>
        <v>0.0619060172268733</v>
      </c>
      <c r="T158" s="3">
        <v>0.01</v>
      </c>
      <c r="U158" s="18">
        <f t="shared" si="164"/>
        <v>0.000619060172268733</v>
      </c>
      <c r="V158" s="17"/>
      <c r="W158" s="3"/>
      <c r="X158" s="3"/>
      <c r="Y158" s="19"/>
      <c r="Z158" s="3"/>
      <c r="AA158" s="20"/>
      <c r="AB158" s="3"/>
      <c r="AC158" s="3"/>
      <c r="AD158" s="20"/>
      <c r="AE158" s="17">
        <v>0.005</v>
      </c>
      <c r="AF158" s="3">
        <v>0.49</v>
      </c>
      <c r="AG158" s="18">
        <f t="shared" si="165"/>
        <v>0.00245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0.015</v>
      </c>
      <c r="AR158" s="3">
        <v>0.5</v>
      </c>
      <c r="AS158" s="3">
        <f t="shared" si="166"/>
        <v>0.0075</v>
      </c>
      <c r="AT158" s="2">
        <f t="shared" si="167"/>
        <v>0.0105690601722687</v>
      </c>
      <c r="AU158" s="25">
        <f t="shared" si="177"/>
        <v>75.9047916666667</v>
      </c>
      <c r="AV158" s="1">
        <f t="shared" si="175"/>
        <v>0.26</v>
      </c>
      <c r="AW158" s="2">
        <f t="shared" si="176"/>
        <v>1.44166666666667</v>
      </c>
      <c r="AX158" s="1">
        <f t="shared" si="168"/>
        <v>2014.7379678557</v>
      </c>
      <c r="AZ158" s="2"/>
    </row>
    <row r="159" s="1" customFormat="1" spans="1:52">
      <c r="A159" s="6"/>
      <c r="B159" s="6"/>
      <c r="C159" s="9">
        <v>5</v>
      </c>
      <c r="D159" s="12">
        <v>14.2687376203871</v>
      </c>
      <c r="E159" s="13">
        <f t="shared" si="169"/>
        <v>8.6063053846</v>
      </c>
      <c r="F159" s="9" t="s">
        <v>111</v>
      </c>
      <c r="G159" s="6">
        <v>6</v>
      </c>
      <c r="H159" s="11">
        <f t="shared" si="159"/>
        <v>14.2687376203871</v>
      </c>
      <c r="I159" s="11">
        <f t="shared" si="160"/>
        <v>287.418737620387</v>
      </c>
      <c r="J159" s="11">
        <f t="shared" si="161"/>
        <v>0.10227091157973</v>
      </c>
      <c r="K159" s="11">
        <f t="shared" si="170"/>
        <v>75.9047916666667</v>
      </c>
      <c r="L159" s="11">
        <f t="shared" si="171"/>
        <v>0.759047916666667</v>
      </c>
      <c r="M159" s="6" t="s">
        <v>109</v>
      </c>
      <c r="N159" s="6"/>
      <c r="O159" s="11">
        <f t="shared" si="172"/>
        <v>1.61972157326608</v>
      </c>
      <c r="P159" s="11">
        <f t="shared" si="162"/>
        <v>0.165650401803276</v>
      </c>
      <c r="Q159" s="16">
        <f t="shared" si="173"/>
        <v>0.0430691044688518</v>
      </c>
      <c r="R159" s="11">
        <f t="shared" si="174"/>
        <v>0.197352458333333</v>
      </c>
      <c r="S159" s="17">
        <f t="shared" si="163"/>
        <v>0.218234446292567</v>
      </c>
      <c r="T159" s="3">
        <v>0.01</v>
      </c>
      <c r="U159" s="18">
        <f t="shared" si="164"/>
        <v>0.00218234446292567</v>
      </c>
      <c r="V159" s="17"/>
      <c r="W159" s="3"/>
      <c r="X159" s="3"/>
      <c r="Y159" s="19"/>
      <c r="Z159" s="3"/>
      <c r="AA159" s="20"/>
      <c r="AB159" s="3"/>
      <c r="AC159" s="3"/>
      <c r="AD159" s="20"/>
      <c r="AE159" s="17">
        <v>0.005</v>
      </c>
      <c r="AF159" s="3">
        <v>0.49</v>
      </c>
      <c r="AG159" s="18">
        <f t="shared" si="165"/>
        <v>0.00245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0.015</v>
      </c>
      <c r="AR159" s="3">
        <v>0.5</v>
      </c>
      <c r="AS159" s="3">
        <f t="shared" si="166"/>
        <v>0.0075</v>
      </c>
      <c r="AT159" s="2">
        <f t="shared" si="167"/>
        <v>0.0121323444629257</v>
      </c>
      <c r="AU159" s="25">
        <f t="shared" si="177"/>
        <v>75.9047916666667</v>
      </c>
      <c r="AV159" s="1">
        <f t="shared" si="175"/>
        <v>0.26</v>
      </c>
      <c r="AW159" s="2">
        <f t="shared" si="176"/>
        <v>1.44166666666667</v>
      </c>
      <c r="AX159" s="1">
        <f t="shared" si="168"/>
        <v>2312.74064393118</v>
      </c>
      <c r="AZ159" s="2"/>
    </row>
    <row r="160" s="1" customFormat="1" spans="1:52">
      <c r="A160" s="6"/>
      <c r="B160" s="6"/>
      <c r="C160" s="9">
        <v>6</v>
      </c>
      <c r="D160" s="12">
        <v>20.4141445163333</v>
      </c>
      <c r="E160" s="13">
        <f t="shared" si="169"/>
        <v>14.2687376203871</v>
      </c>
      <c r="F160" s="9" t="s">
        <v>109</v>
      </c>
      <c r="G160" s="6">
        <v>7</v>
      </c>
      <c r="H160" s="11">
        <f t="shared" si="159"/>
        <v>20.4141445163333</v>
      </c>
      <c r="I160" s="11">
        <f t="shared" si="160"/>
        <v>293.564144516333</v>
      </c>
      <c r="J160" s="11">
        <f t="shared" si="161"/>
        <v>0.207844865942361</v>
      </c>
      <c r="K160" s="11">
        <f t="shared" si="170"/>
        <v>75.9047916666667</v>
      </c>
      <c r="L160" s="11">
        <f t="shared" si="171"/>
        <v>0.759047916666667</v>
      </c>
      <c r="M160" s="6" t="s">
        <v>109</v>
      </c>
      <c r="N160" s="6"/>
      <c r="O160" s="11">
        <f t="shared" si="172"/>
        <v>2.21311908812947</v>
      </c>
      <c r="P160" s="11">
        <f t="shared" si="162"/>
        <v>0.459985440186751</v>
      </c>
      <c r="Q160" s="16">
        <f t="shared" si="173"/>
        <v>0.119596214448555</v>
      </c>
      <c r="R160" s="11">
        <f t="shared" si="174"/>
        <v>0.197352458333333</v>
      </c>
      <c r="S160" s="17">
        <f t="shared" si="163"/>
        <v>0.606003165395358</v>
      </c>
      <c r="T160" s="3">
        <v>0.01</v>
      </c>
      <c r="U160" s="18">
        <f t="shared" si="164"/>
        <v>0.00606003165395358</v>
      </c>
      <c r="V160" s="17"/>
      <c r="W160" s="3"/>
      <c r="X160" s="3"/>
      <c r="Y160" s="19"/>
      <c r="Z160" s="3"/>
      <c r="AA160" s="20"/>
      <c r="AB160" s="3"/>
      <c r="AC160" s="3"/>
      <c r="AD160" s="20"/>
      <c r="AE160" s="17">
        <v>0.005</v>
      </c>
      <c r="AF160" s="3">
        <v>0.49</v>
      </c>
      <c r="AG160" s="18">
        <f t="shared" si="165"/>
        <v>0.00245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0.015</v>
      </c>
      <c r="AR160" s="3">
        <v>0.5</v>
      </c>
      <c r="AS160" s="3">
        <f t="shared" si="166"/>
        <v>0.0075</v>
      </c>
      <c r="AT160" s="2">
        <f t="shared" si="167"/>
        <v>0.0160100316539536</v>
      </c>
      <c r="AU160" s="25">
        <f t="shared" si="177"/>
        <v>75.9047916666667</v>
      </c>
      <c r="AV160" s="1">
        <f t="shared" si="175"/>
        <v>0.26</v>
      </c>
      <c r="AW160" s="2">
        <f t="shared" si="176"/>
        <v>1.44166666666667</v>
      </c>
      <c r="AX160" s="1">
        <f t="shared" si="168"/>
        <v>3051.92875374347</v>
      </c>
      <c r="AZ160" s="2"/>
    </row>
    <row r="161" s="1" customFormat="1" spans="1:52">
      <c r="A161" s="6"/>
      <c r="B161" s="6"/>
      <c r="C161" s="9">
        <v>7</v>
      </c>
      <c r="D161" s="12">
        <v>22.3896726603226</v>
      </c>
      <c r="E161" s="13">
        <f t="shared" si="169"/>
        <v>20.4141445163333</v>
      </c>
      <c r="F161" s="9" t="s">
        <v>109</v>
      </c>
      <c r="G161" s="6">
        <v>8</v>
      </c>
      <c r="H161" s="11">
        <f t="shared" si="159"/>
        <v>22.3896726603226</v>
      </c>
      <c r="I161" s="11">
        <f t="shared" si="160"/>
        <v>295.539672660323</v>
      </c>
      <c r="J161" s="11">
        <f t="shared" si="161"/>
        <v>0.259433229168717</v>
      </c>
      <c r="K161" s="11">
        <f t="shared" si="170"/>
        <v>75.9047916666667</v>
      </c>
      <c r="L161" s="11">
        <f t="shared" si="171"/>
        <v>0.759047916666667</v>
      </c>
      <c r="M161" s="6" t="s">
        <v>109</v>
      </c>
      <c r="N161" s="6"/>
      <c r="O161" s="11">
        <f t="shared" si="172"/>
        <v>2.51218156460939</v>
      </c>
      <c r="P161" s="11">
        <f t="shared" si="162"/>
        <v>0.651743375564734</v>
      </c>
      <c r="Q161" s="16">
        <f t="shared" si="173"/>
        <v>0.169453277646831</v>
      </c>
      <c r="R161" s="11">
        <f t="shared" si="174"/>
        <v>0.197352458333333</v>
      </c>
      <c r="S161" s="17">
        <f t="shared" si="163"/>
        <v>0.858632717716747</v>
      </c>
      <c r="T161" s="3">
        <v>0.01</v>
      </c>
      <c r="U161" s="18">
        <f t="shared" si="164"/>
        <v>0.00858632717716747</v>
      </c>
      <c r="V161" s="17"/>
      <c r="W161" s="3"/>
      <c r="X161" s="3"/>
      <c r="Y161" s="19"/>
      <c r="Z161" s="3"/>
      <c r="AA161" s="20"/>
      <c r="AB161" s="3"/>
      <c r="AC161" s="3"/>
      <c r="AD161" s="20"/>
      <c r="AE161" s="17">
        <v>0.005</v>
      </c>
      <c r="AF161" s="3">
        <v>0.49</v>
      </c>
      <c r="AG161" s="18">
        <f t="shared" si="165"/>
        <v>0.00245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0.015</v>
      </c>
      <c r="AR161" s="3">
        <v>0.5</v>
      </c>
      <c r="AS161" s="3">
        <f t="shared" si="166"/>
        <v>0.0075</v>
      </c>
      <c r="AT161" s="2">
        <f t="shared" si="167"/>
        <v>0.0185363271771675</v>
      </c>
      <c r="AU161" s="25">
        <f t="shared" si="177"/>
        <v>75.9047916666667</v>
      </c>
      <c r="AV161" s="1">
        <f t="shared" si="175"/>
        <v>0.26</v>
      </c>
      <c r="AW161" s="2">
        <f t="shared" si="176"/>
        <v>1.44166666666667</v>
      </c>
      <c r="AX161" s="1">
        <f t="shared" si="168"/>
        <v>3533.50643668615</v>
      </c>
      <c r="AZ161" s="2"/>
    </row>
    <row r="162" s="1" customFormat="1" spans="1:52">
      <c r="A162" s="6"/>
      <c r="B162" s="6"/>
      <c r="C162" s="9">
        <v>8</v>
      </c>
      <c r="D162" s="12">
        <v>19.7147259051613</v>
      </c>
      <c r="E162" s="13">
        <f t="shared" si="169"/>
        <v>22.3896726603226</v>
      </c>
      <c r="F162" s="9" t="s">
        <v>109</v>
      </c>
      <c r="G162" s="6">
        <v>9</v>
      </c>
      <c r="H162" s="11">
        <f t="shared" si="159"/>
        <v>19.7147259051613</v>
      </c>
      <c r="I162" s="11">
        <f t="shared" si="160"/>
        <v>292.864725905161</v>
      </c>
      <c r="J162" s="11">
        <f t="shared" si="161"/>
        <v>0.192016526365521</v>
      </c>
      <c r="K162" s="11">
        <f t="shared" si="170"/>
        <v>75.9047916666667</v>
      </c>
      <c r="L162" s="11">
        <f t="shared" si="171"/>
        <v>0.759047916666667</v>
      </c>
      <c r="M162" s="6" t="s">
        <v>109</v>
      </c>
      <c r="N162" s="6"/>
      <c r="O162" s="11">
        <f t="shared" si="172"/>
        <v>2.61948610571132</v>
      </c>
      <c r="P162" s="11">
        <f t="shared" si="162"/>
        <v>0.502984622881434</v>
      </c>
      <c r="Q162" s="16">
        <f t="shared" si="173"/>
        <v>0.130776001949173</v>
      </c>
      <c r="R162" s="11">
        <f t="shared" si="174"/>
        <v>0.197352458333333</v>
      </c>
      <c r="S162" s="17">
        <f t="shared" si="163"/>
        <v>0.662652003697309</v>
      </c>
      <c r="T162" s="3">
        <v>0.01</v>
      </c>
      <c r="U162" s="18">
        <f t="shared" si="164"/>
        <v>0.00662652003697309</v>
      </c>
      <c r="V162" s="17"/>
      <c r="W162" s="3"/>
      <c r="X162" s="3"/>
      <c r="Y162" s="19"/>
      <c r="Z162" s="3"/>
      <c r="AA162" s="20"/>
      <c r="AB162" s="3"/>
      <c r="AC162" s="3"/>
      <c r="AD162" s="20"/>
      <c r="AE162" s="17">
        <v>0.001</v>
      </c>
      <c r="AF162" s="3">
        <v>0.49</v>
      </c>
      <c r="AG162" s="18">
        <f t="shared" si="165"/>
        <v>0.00049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</v>
      </c>
      <c r="AR162" s="3">
        <v>0.5</v>
      </c>
      <c r="AS162" s="3">
        <f t="shared" si="166"/>
        <v>0.005</v>
      </c>
      <c r="AT162" s="2">
        <f t="shared" si="167"/>
        <v>0.0121165200369731</v>
      </c>
      <c r="AU162" s="25">
        <f t="shared" si="177"/>
        <v>75.9047916666667</v>
      </c>
      <c r="AV162" s="1">
        <f t="shared" si="175"/>
        <v>0.26</v>
      </c>
      <c r="AW162" s="2">
        <f t="shared" si="176"/>
        <v>1.44166666666667</v>
      </c>
      <c r="AX162" s="1">
        <f t="shared" si="168"/>
        <v>2309.7240964552</v>
      </c>
      <c r="AZ162" s="2"/>
    </row>
    <row r="163" s="1" customFormat="1" spans="1:52">
      <c r="A163" s="6"/>
      <c r="B163" s="6"/>
      <c r="C163" s="9">
        <v>9</v>
      </c>
      <c r="D163" s="12">
        <v>16.2466503603333</v>
      </c>
      <c r="E163" s="13">
        <f t="shared" si="169"/>
        <v>19.7147259051613</v>
      </c>
      <c r="F163" s="9" t="s">
        <v>109</v>
      </c>
      <c r="G163" s="6">
        <v>10</v>
      </c>
      <c r="H163" s="11">
        <f t="shared" si="159"/>
        <v>16.2466503603333</v>
      </c>
      <c r="I163" s="11">
        <f t="shared" si="160"/>
        <v>289.396650360333</v>
      </c>
      <c r="J163" s="11">
        <f t="shared" si="161"/>
        <v>0.128915743912081</v>
      </c>
      <c r="K163" s="11">
        <f t="shared" si="170"/>
        <v>75.9047916666667</v>
      </c>
      <c r="L163" s="11">
        <f t="shared" si="171"/>
        <v>0.759047916666667</v>
      </c>
      <c r="M163" s="6" t="s">
        <v>109</v>
      </c>
      <c r="N163" s="6"/>
      <c r="O163" s="11">
        <f t="shared" si="172"/>
        <v>2.87554939949655</v>
      </c>
      <c r="P163" s="11">
        <f t="shared" si="162"/>
        <v>0.370703589992035</v>
      </c>
      <c r="Q163" s="16">
        <f t="shared" si="173"/>
        <v>0.0963829333979291</v>
      </c>
      <c r="R163" s="11">
        <f t="shared" si="174"/>
        <v>0.197352458333333</v>
      </c>
      <c r="S163" s="17">
        <f t="shared" si="163"/>
        <v>0.488379694947281</v>
      </c>
      <c r="T163" s="3">
        <v>0.01</v>
      </c>
      <c r="U163" s="18">
        <f t="shared" si="164"/>
        <v>0.00488379694947281</v>
      </c>
      <c r="V163" s="17"/>
      <c r="W163" s="3"/>
      <c r="X163" s="3"/>
      <c r="Y163" s="19"/>
      <c r="Z163" s="3"/>
      <c r="AA163" s="20"/>
      <c r="AB163" s="3"/>
      <c r="AC163" s="3"/>
      <c r="AD163" s="20"/>
      <c r="AE163" s="17">
        <v>0.001</v>
      </c>
      <c r="AF163" s="3">
        <v>0.49</v>
      </c>
      <c r="AG163" s="18">
        <f t="shared" si="165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6"/>
        <v>0.005</v>
      </c>
      <c r="AT163" s="2">
        <f t="shared" si="167"/>
        <v>0.0103737969494728</v>
      </c>
      <c r="AU163" s="25">
        <f t="shared" si="177"/>
        <v>75.9047916666667</v>
      </c>
      <c r="AV163" s="1">
        <f t="shared" si="175"/>
        <v>0.26</v>
      </c>
      <c r="AW163" s="2">
        <f t="shared" si="176"/>
        <v>1.44166666666667</v>
      </c>
      <c r="AX163" s="1">
        <f t="shared" si="168"/>
        <v>1977.51571514065</v>
      </c>
      <c r="AZ163" s="2"/>
    </row>
    <row r="164" s="1" customFormat="1" spans="1:52">
      <c r="A164" s="6"/>
      <c r="B164" s="6"/>
      <c r="C164" s="9">
        <v>10</v>
      </c>
      <c r="D164" s="12">
        <v>5.37685946145162</v>
      </c>
      <c r="E164" s="13">
        <f t="shared" si="169"/>
        <v>16.2466503603333</v>
      </c>
      <c r="F164" s="9" t="s">
        <v>109</v>
      </c>
      <c r="G164" s="6">
        <v>11</v>
      </c>
      <c r="H164" s="11">
        <f t="shared" si="159"/>
        <v>5.37685946145162</v>
      </c>
      <c r="I164" s="11">
        <f t="shared" si="160"/>
        <v>278.526859461452</v>
      </c>
      <c r="J164" s="11">
        <f t="shared" si="161"/>
        <v>0.0346786364749408</v>
      </c>
      <c r="K164" s="11">
        <f t="shared" si="170"/>
        <v>75.9047916666667</v>
      </c>
      <c r="L164" s="11">
        <f t="shared" si="171"/>
        <v>0.759047916666667</v>
      </c>
      <c r="M164" s="6" t="s">
        <v>111</v>
      </c>
      <c r="N164" s="11">
        <f>(O163-P163)*$C$24/100</f>
        <v>2.37960351902929</v>
      </c>
      <c r="O164" s="11">
        <f t="shared" si="172"/>
        <v>0.884290207141893</v>
      </c>
      <c r="P164" s="11">
        <f t="shared" si="162"/>
        <v>0.0306659786318238</v>
      </c>
      <c r="Q164" s="16">
        <f t="shared" si="173"/>
        <v>0.0079731544442742</v>
      </c>
      <c r="R164" s="11">
        <f t="shared" si="174"/>
        <v>0.197352458333333</v>
      </c>
      <c r="S164" s="17">
        <f t="shared" si="163"/>
        <v>0.0404005833603924</v>
      </c>
      <c r="T164" s="3">
        <v>0.01</v>
      </c>
      <c r="U164" s="18">
        <f t="shared" si="164"/>
        <v>0.000404005833603924</v>
      </c>
      <c r="V164" s="17"/>
      <c r="W164" s="3"/>
      <c r="X164" s="3"/>
      <c r="Y164" s="19"/>
      <c r="Z164" s="3"/>
      <c r="AA164" s="20"/>
      <c r="AB164" s="3"/>
      <c r="AC164" s="3"/>
      <c r="AD164" s="20"/>
      <c r="AE164" s="17">
        <v>0.001</v>
      </c>
      <c r="AF164" s="3">
        <v>0.49</v>
      </c>
      <c r="AG164" s="18">
        <f t="shared" si="165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6"/>
        <v>0.005</v>
      </c>
      <c r="AT164" s="2">
        <f t="shared" si="167"/>
        <v>0.00589400583360392</v>
      </c>
      <c r="AU164" s="25">
        <f t="shared" si="177"/>
        <v>75.9047916666667</v>
      </c>
      <c r="AV164" s="1">
        <f t="shared" si="175"/>
        <v>0.26</v>
      </c>
      <c r="AW164" s="2">
        <f t="shared" si="176"/>
        <v>1.44166666666667</v>
      </c>
      <c r="AX164" s="1">
        <f t="shared" si="168"/>
        <v>1123.55092526413</v>
      </c>
      <c r="AZ164" s="2"/>
    </row>
    <row r="165" s="1" customFormat="1" spans="1:52">
      <c r="A165" s="6"/>
      <c r="B165" s="6"/>
      <c r="C165" s="9">
        <v>11</v>
      </c>
      <c r="D165" s="12">
        <v>-5.15668567803333</v>
      </c>
      <c r="E165" s="13">
        <f t="shared" si="169"/>
        <v>5.37685946145162</v>
      </c>
      <c r="F165" s="9" t="s">
        <v>111</v>
      </c>
      <c r="G165" s="6">
        <v>12</v>
      </c>
      <c r="H165" s="11">
        <f t="shared" si="159"/>
        <v>-5.15668567803333</v>
      </c>
      <c r="I165" s="11">
        <f t="shared" si="160"/>
        <v>267.993314321967</v>
      </c>
      <c r="J165" s="11">
        <f t="shared" si="161"/>
        <v>0.00877655644816652</v>
      </c>
      <c r="K165" s="11">
        <f t="shared" si="170"/>
        <v>75.9047916666667</v>
      </c>
      <c r="L165" s="11">
        <f t="shared" si="171"/>
        <v>0.759047916666667</v>
      </c>
      <c r="M165" s="6" t="s">
        <v>109</v>
      </c>
      <c r="N165" s="6"/>
      <c r="O165" s="11">
        <f t="shared" si="172"/>
        <v>1.61267214517674</v>
      </c>
      <c r="P165" s="11">
        <f t="shared" si="162"/>
        <v>0.0141537081145294</v>
      </c>
      <c r="Q165" s="16">
        <f t="shared" si="173"/>
        <v>0.00367996410977765</v>
      </c>
      <c r="R165" s="11">
        <f t="shared" si="174"/>
        <v>0.197352458333333</v>
      </c>
      <c r="S165" s="17">
        <f t="shared" si="163"/>
        <v>0.0186466595899307</v>
      </c>
      <c r="T165" s="3">
        <v>0.01</v>
      </c>
      <c r="U165" s="18">
        <f t="shared" si="164"/>
        <v>0.000186466595899307</v>
      </c>
      <c r="V165" s="17"/>
      <c r="W165" s="3"/>
      <c r="X165" s="3"/>
      <c r="Y165" s="19"/>
      <c r="Z165" s="3"/>
      <c r="AA165" s="20"/>
      <c r="AB165" s="3"/>
      <c r="AC165" s="3"/>
      <c r="AD165" s="20"/>
      <c r="AE165" s="17">
        <v>0.001</v>
      </c>
      <c r="AF165" s="3">
        <v>0.49</v>
      </c>
      <c r="AG165" s="18">
        <f t="shared" si="165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6"/>
        <v>0.005</v>
      </c>
      <c r="AT165" s="2">
        <f t="shared" si="167"/>
        <v>0.00567646659589931</v>
      </c>
      <c r="AU165" s="25">
        <f t="shared" si="177"/>
        <v>75.9047916666667</v>
      </c>
      <c r="AV165" s="1">
        <f t="shared" si="175"/>
        <v>0.26</v>
      </c>
      <c r="AW165" s="2">
        <f t="shared" si="176"/>
        <v>1.44166666666667</v>
      </c>
      <c r="AX165" s="1">
        <f t="shared" si="168"/>
        <v>1082.08228429151</v>
      </c>
      <c r="AY165" s="1">
        <f>SUM(AX154:AX165)</f>
        <v>21752.3721287914</v>
      </c>
      <c r="AZ165" s="2"/>
    </row>
    <row r="166" s="1" customFormat="1" spans="1:46">
      <c r="A166" s="6"/>
      <c r="B166" s="6"/>
      <c r="C166" s="9">
        <v>12</v>
      </c>
      <c r="D166" s="12">
        <v>-13.477600228871</v>
      </c>
      <c r="E166" s="13">
        <f t="shared" si="169"/>
        <v>-5.15668567803333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55" width="11.4444444444444" style="1" customWidth="1"/>
    <col min="56" max="57" width="8.88888888888889" style="1"/>
    <col min="58" max="58" width="9" style="1"/>
    <col min="59" max="60" width="11.4444444444444" style="1"/>
    <col min="61" max="61" width="9" style="1"/>
    <col min="62" max="63" width="16.2222222222222" style="1" customWidth="1"/>
    <col min="64" max="64" width="11.4444444444444" style="1"/>
    <col min="65" max="65" width="10" style="1"/>
    <col min="66" max="66" width="15.6666666666667" style="1"/>
    <col min="67" max="67" width="14.3333333333333" style="1" customWidth="1"/>
    <col min="68" max="69" width="8.88888888888889" style="1"/>
    <col min="70" max="70" width="11.4444444444444" style="1" customWidth="1"/>
    <col min="71" max="72" width="8.88888888888889" style="1"/>
    <col min="73" max="73" width="11.4444444444444" style="1"/>
    <col min="74" max="74" width="16.2222222222222" style="1" customWidth="1"/>
    <col min="75" max="75" width="8.88888888888889" style="1"/>
    <col min="76" max="76" width="11.4444444444444" style="1" customWidth="1"/>
    <col min="77" max="77" width="15.6666666666667" style="1"/>
    <col min="78" max="79" width="8.88888888888889" style="1"/>
    <col min="80" max="80" width="16.2222222222222" style="1" customWidth="1"/>
    <col min="81" max="82" width="15.6666666666667" style="1"/>
    <col min="83" max="84" width="8.88888888888889" style="1"/>
    <col min="85" max="85" width="15.6666666666667" style="1" customWidth="1"/>
    <col min="86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387.9</v>
      </c>
      <c r="F3" s="3">
        <v>769.42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29.2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6.3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588.4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526.4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3088.7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6.2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46.4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5.2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84420214.8805556</v>
      </c>
      <c r="J16" s="7" t="s">
        <v>35</v>
      </c>
      <c r="K16" s="7">
        <f>I16/(10000*1000)</f>
        <v>8.44202148805556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55241178.5356929</v>
      </c>
      <c r="J17" s="7" t="s">
        <v>35</v>
      </c>
      <c r="K17" s="7">
        <f>I17/(10000*1000)</f>
        <v>5.52411785356929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-7.55</v>
      </c>
      <c r="E29" s="9"/>
      <c r="F29" s="9"/>
      <c r="G29" s="6">
        <v>1</v>
      </c>
      <c r="H29" s="11">
        <f t="shared" ref="H29:H40" si="0">E30</f>
        <v>-7.55</v>
      </c>
      <c r="I29" s="11">
        <f t="shared" ref="I29:I40" si="1">H29+273.15</f>
        <v>265.6</v>
      </c>
      <c r="J29" s="11">
        <f t="shared" ref="J29:J40" si="2">EXP(($C$18*(I29-$C$16))/($C$19*I29*$C$16))</f>
        <v>0.00632617372236979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0.0062844736939165</v>
      </c>
      <c r="Q29" s="16">
        <f t="shared" ref="Q29:Q40" si="6">P29*$B$31</f>
        <v>0.000816981580209146</v>
      </c>
      <c r="R29" s="11">
        <f t="shared" ref="R29:R40" si="7">L29*$B$31</f>
        <v>0.129143083333333</v>
      </c>
      <c r="S29" s="17">
        <f t="shared" ref="S29:S40" si="8">Q29/R29</f>
        <v>0.00632617372236981</v>
      </c>
      <c r="T29" s="3">
        <v>0.01</v>
      </c>
      <c r="U29" s="18">
        <f t="shared" ref="U29:U40" si="9">S29*T29</f>
        <v>6.32617372236981e-5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0.0219632617372237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2.43333333333333</v>
      </c>
      <c r="AU29" s="1">
        <f t="shared" ref="AU29:AU40" si="17">AT29*10000*AS29*0.67*AR29*AQ29</f>
        <v>4624.28291328767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-6.99819311977419</v>
      </c>
      <c r="E30" s="13">
        <f t="shared" ref="E30:E41" si="18">D29</f>
        <v>-7.55</v>
      </c>
      <c r="F30" s="9" t="s">
        <v>109</v>
      </c>
      <c r="G30" s="6">
        <v>2</v>
      </c>
      <c r="H30" s="11">
        <f t="shared" si="0"/>
        <v>-6.99819311977419</v>
      </c>
      <c r="I30" s="11">
        <f t="shared" si="1"/>
        <v>266.151806880226</v>
      </c>
      <c r="J30" s="11">
        <f t="shared" si="2"/>
        <v>0.00682574266249688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1.98053219297275</v>
      </c>
      <c r="P30" s="11">
        <f t="shared" si="5"/>
        <v>0.0135186030840226</v>
      </c>
      <c r="Q30" s="16">
        <f t="shared" si="6"/>
        <v>0.00175741840092294</v>
      </c>
      <c r="R30" s="11">
        <f t="shared" si="7"/>
        <v>0.129143083333333</v>
      </c>
      <c r="S30" s="17">
        <f t="shared" si="8"/>
        <v>0.0136083044911266</v>
      </c>
      <c r="T30" s="3">
        <v>0.01</v>
      </c>
      <c r="U30" s="18">
        <f t="shared" si="9"/>
        <v>0.000136083044911266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0.0220360830449113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2.43333333333333</v>
      </c>
      <c r="AU30" s="1">
        <f t="shared" si="17"/>
        <v>4639.61516825471</v>
      </c>
    </row>
    <row r="31" s="1" customFormat="1" spans="1:47">
      <c r="A31" s="6" t="s">
        <v>72</v>
      </c>
      <c r="B31" s="6">
        <v>0.13</v>
      </c>
      <c r="C31" s="9">
        <v>2</v>
      </c>
      <c r="D31" s="12">
        <v>-5.13886543732143</v>
      </c>
      <c r="E31" s="13">
        <f t="shared" si="18"/>
        <v>-6.99819311977419</v>
      </c>
      <c r="F31" s="9" t="s">
        <v>109</v>
      </c>
      <c r="G31" s="6">
        <v>3</v>
      </c>
      <c r="H31" s="11">
        <f t="shared" si="0"/>
        <v>-5.13886543732143</v>
      </c>
      <c r="I31" s="11">
        <f t="shared" si="1"/>
        <v>268.011134562679</v>
      </c>
      <c r="J31" s="11">
        <f t="shared" si="2"/>
        <v>0.00879778407105881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2.96042192322206</v>
      </c>
      <c r="P31" s="11">
        <f t="shared" si="5"/>
        <v>0.0260451528397363</v>
      </c>
      <c r="Q31" s="16">
        <f t="shared" si="6"/>
        <v>0.00338586986916572</v>
      </c>
      <c r="R31" s="11">
        <f t="shared" si="7"/>
        <v>0.129143083333333</v>
      </c>
      <c r="S31" s="17">
        <f t="shared" si="8"/>
        <v>0.0262179729782849</v>
      </c>
      <c r="T31" s="3">
        <v>0.01</v>
      </c>
      <c r="U31" s="18">
        <f t="shared" si="9"/>
        <v>0.000262179729782849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0.0221621797297828</v>
      </c>
      <c r="AR31" s="25">
        <f t="shared" si="15"/>
        <v>99.3408333333333</v>
      </c>
      <c r="AS31" s="1">
        <f t="shared" si="16"/>
        <v>0.13</v>
      </c>
      <c r="AT31" s="2">
        <f t="shared" si="20"/>
        <v>2.43333333333333</v>
      </c>
      <c r="AU31" s="1">
        <f t="shared" si="17"/>
        <v>4666.16435535863</v>
      </c>
    </row>
    <row r="32" s="1" customFormat="1" spans="1:47">
      <c r="A32" s="6"/>
      <c r="B32" s="6"/>
      <c r="C32" s="9">
        <v>3</v>
      </c>
      <c r="D32" s="12">
        <v>3.84998180541936</v>
      </c>
      <c r="E32" s="13">
        <f t="shared" si="18"/>
        <v>-5.13886543732143</v>
      </c>
      <c r="F32" s="9" t="s">
        <v>109</v>
      </c>
      <c r="G32" s="6">
        <v>4</v>
      </c>
      <c r="H32" s="11">
        <f t="shared" si="0"/>
        <v>3.84998180541936</v>
      </c>
      <c r="I32" s="11">
        <f t="shared" si="1"/>
        <v>276.999981805419</v>
      </c>
      <c r="J32" s="11">
        <f t="shared" si="2"/>
        <v>0.0286005978084164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3.92778510371566</v>
      </c>
      <c r="P32" s="11">
        <f t="shared" si="5"/>
        <v>0.112337002029261</v>
      </c>
      <c r="Q32" s="16">
        <f t="shared" si="6"/>
        <v>0.0146038102638039</v>
      </c>
      <c r="R32" s="11">
        <f t="shared" si="7"/>
        <v>0.129143083333333</v>
      </c>
      <c r="S32" s="17">
        <f t="shared" si="8"/>
        <v>0.113082403539257</v>
      </c>
      <c r="T32" s="3">
        <v>0.01</v>
      </c>
      <c r="U32" s="18">
        <f t="shared" si="9"/>
        <v>0.00113082403539257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0.0230308240353926</v>
      </c>
      <c r="AR32" s="25">
        <f t="shared" si="15"/>
        <v>99.3408333333333</v>
      </c>
      <c r="AS32" s="1">
        <f t="shared" si="16"/>
        <v>0.13</v>
      </c>
      <c r="AT32" s="2">
        <f t="shared" si="20"/>
        <v>2.43333333333333</v>
      </c>
      <c r="AU32" s="1">
        <f t="shared" si="17"/>
        <v>4849.05417692588</v>
      </c>
    </row>
    <row r="33" s="1" customFormat="1" spans="1:47">
      <c r="A33" s="6"/>
      <c r="B33" s="6"/>
      <c r="C33" s="9">
        <v>4</v>
      </c>
      <c r="D33" s="12">
        <v>10.5093983369333</v>
      </c>
      <c r="E33" s="13">
        <f t="shared" si="18"/>
        <v>3.84998180541936</v>
      </c>
      <c r="F33" s="9" t="s">
        <v>109</v>
      </c>
      <c r="G33" s="6">
        <v>5</v>
      </c>
      <c r="H33" s="11">
        <f t="shared" si="0"/>
        <v>10.5093983369333</v>
      </c>
      <c r="I33" s="11">
        <f t="shared" si="1"/>
        <v>283.659398336933</v>
      </c>
      <c r="J33" s="11">
        <f t="shared" si="2"/>
        <v>0.0652781685986126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3.62467569660208</v>
      </c>
      <c r="O33" s="11">
        <f t="shared" si="19"/>
        <v>1.18418073841765</v>
      </c>
      <c r="P33" s="11">
        <f t="shared" si="5"/>
        <v>0.0773011498936572</v>
      </c>
      <c r="Q33" s="16">
        <f t="shared" si="6"/>
        <v>0.0100491494861754</v>
      </c>
      <c r="R33" s="11">
        <f t="shared" si="7"/>
        <v>0.129143083333333</v>
      </c>
      <c r="S33" s="17">
        <f t="shared" si="8"/>
        <v>0.0778140743336399</v>
      </c>
      <c r="T33" s="3">
        <v>0.01</v>
      </c>
      <c r="U33" s="18">
        <f t="shared" si="9"/>
        <v>0.000778140743336399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0.0302281407433364</v>
      </c>
      <c r="AR33" s="25">
        <f t="shared" si="15"/>
        <v>99.3408333333333</v>
      </c>
      <c r="AS33" s="1">
        <f t="shared" si="16"/>
        <v>0.13</v>
      </c>
      <c r="AT33" s="2">
        <f t="shared" si="20"/>
        <v>2.43333333333333</v>
      </c>
      <c r="AU33" s="1">
        <f t="shared" si="17"/>
        <v>6364.42238918267</v>
      </c>
    </row>
    <row r="34" s="1" customFormat="1" spans="1:47">
      <c r="A34" s="6"/>
      <c r="B34" s="6"/>
      <c r="C34" s="9">
        <v>5</v>
      </c>
      <c r="D34" s="12">
        <v>18.4272892195161</v>
      </c>
      <c r="E34" s="13">
        <f t="shared" si="18"/>
        <v>10.5093983369333</v>
      </c>
      <c r="F34" s="9" t="s">
        <v>111</v>
      </c>
      <c r="G34" s="6">
        <v>6</v>
      </c>
      <c r="H34" s="11">
        <f t="shared" si="0"/>
        <v>18.4272892195161</v>
      </c>
      <c r="I34" s="11">
        <f t="shared" si="1"/>
        <v>291.577289219516</v>
      </c>
      <c r="J34" s="11">
        <f t="shared" si="2"/>
        <v>0.165800157236215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2.10028792185733</v>
      </c>
      <c r="P34" s="11">
        <f t="shared" si="5"/>
        <v>0.348228067685269</v>
      </c>
      <c r="Q34" s="16">
        <f t="shared" si="6"/>
        <v>0.0452696487990849</v>
      </c>
      <c r="R34" s="11">
        <f t="shared" si="7"/>
        <v>0.129143083333333</v>
      </c>
      <c r="S34" s="17">
        <f t="shared" si="8"/>
        <v>0.350538701962371</v>
      </c>
      <c r="T34" s="3">
        <v>0.01</v>
      </c>
      <c r="U34" s="18">
        <f t="shared" si="9"/>
        <v>0.00350538701962371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0.0329553870196237</v>
      </c>
      <c r="AR34" s="25">
        <f t="shared" si="15"/>
        <v>99.3408333333333</v>
      </c>
      <c r="AS34" s="1">
        <f t="shared" si="16"/>
        <v>0.13</v>
      </c>
      <c r="AT34" s="2">
        <f t="shared" si="20"/>
        <v>2.43333333333333</v>
      </c>
      <c r="AU34" s="1">
        <f t="shared" si="17"/>
        <v>6938.63392964747</v>
      </c>
    </row>
    <row r="35" s="1" customFormat="1" spans="1:47">
      <c r="A35" s="6"/>
      <c r="B35" s="6"/>
      <c r="C35" s="9">
        <v>6</v>
      </c>
      <c r="D35" s="12">
        <v>21.349209173</v>
      </c>
      <c r="E35" s="13">
        <f t="shared" si="18"/>
        <v>18.4272892195161</v>
      </c>
      <c r="F35" s="9" t="s">
        <v>109</v>
      </c>
      <c r="G35" s="6">
        <v>7</v>
      </c>
      <c r="H35" s="11">
        <f t="shared" si="0"/>
        <v>21.349209173</v>
      </c>
      <c r="I35" s="11">
        <f t="shared" si="1"/>
        <v>294.499209173</v>
      </c>
      <c r="J35" s="11">
        <f t="shared" si="2"/>
        <v>0.2309271106298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2.74546818750539</v>
      </c>
      <c r="P35" s="11">
        <f t="shared" si="5"/>
        <v>0.634003035866656</v>
      </c>
      <c r="Q35" s="16">
        <f t="shared" si="6"/>
        <v>0.0824203946626652</v>
      </c>
      <c r="R35" s="11">
        <f t="shared" si="7"/>
        <v>0.129143083333333</v>
      </c>
      <c r="S35" s="17">
        <f t="shared" si="8"/>
        <v>0.638209902809342</v>
      </c>
      <c r="T35" s="3">
        <v>0.01</v>
      </c>
      <c r="U35" s="18">
        <f t="shared" si="9"/>
        <v>0.00638209902809342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0.0358320990280934</v>
      </c>
      <c r="AR35" s="25">
        <f t="shared" si="15"/>
        <v>99.3408333333333</v>
      </c>
      <c r="AS35" s="1">
        <f t="shared" si="16"/>
        <v>0.13</v>
      </c>
      <c r="AT35" s="2">
        <f t="shared" si="20"/>
        <v>2.43333333333333</v>
      </c>
      <c r="AU35" s="1">
        <f t="shared" si="17"/>
        <v>7544.31492304338</v>
      </c>
    </row>
    <row r="36" s="1" customFormat="1" spans="1:47">
      <c r="A36" s="6"/>
      <c r="B36" s="6"/>
      <c r="C36" s="9">
        <v>7</v>
      </c>
      <c r="D36" s="12">
        <v>25.2529860751613</v>
      </c>
      <c r="E36" s="13">
        <f t="shared" si="18"/>
        <v>21.349209173</v>
      </c>
      <c r="F36" s="9" t="s">
        <v>109</v>
      </c>
      <c r="G36" s="6">
        <v>8</v>
      </c>
      <c r="H36" s="11">
        <f t="shared" si="0"/>
        <v>25.2529860751613</v>
      </c>
      <c r="I36" s="11">
        <f t="shared" si="1"/>
        <v>298.402986075161</v>
      </c>
      <c r="J36" s="11">
        <f t="shared" si="2"/>
        <v>0.355892726507696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3.10487348497207</v>
      </c>
      <c r="P36" s="11">
        <f t="shared" si="5"/>
        <v>1.10500189002816</v>
      </c>
      <c r="Q36" s="16">
        <f t="shared" si="6"/>
        <v>0.143650245703661</v>
      </c>
      <c r="R36" s="11">
        <f t="shared" si="7"/>
        <v>0.129143083333333</v>
      </c>
      <c r="S36" s="17">
        <f t="shared" si="8"/>
        <v>1.11233402514391</v>
      </c>
      <c r="T36" s="3">
        <v>0.01</v>
      </c>
      <c r="U36" s="18">
        <f t="shared" si="9"/>
        <v>0.0111233402514391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0.0405733402514391</v>
      </c>
      <c r="AR36" s="25">
        <f t="shared" si="15"/>
        <v>99.3408333333333</v>
      </c>
      <c r="AS36" s="1">
        <f t="shared" si="16"/>
        <v>0.13</v>
      </c>
      <c r="AT36" s="2">
        <f t="shared" si="20"/>
        <v>2.43333333333333</v>
      </c>
      <c r="AU36" s="1">
        <f t="shared" si="17"/>
        <v>8542.56559451508</v>
      </c>
    </row>
    <row r="37" s="1" customFormat="1" spans="1:47">
      <c r="A37" s="6"/>
      <c r="B37" s="6"/>
      <c r="C37" s="9">
        <v>8</v>
      </c>
      <c r="D37" s="12">
        <v>22.9457236948387</v>
      </c>
      <c r="E37" s="13">
        <f t="shared" si="18"/>
        <v>25.2529860751613</v>
      </c>
      <c r="F37" s="9" t="s">
        <v>109</v>
      </c>
      <c r="G37" s="6">
        <v>9</v>
      </c>
      <c r="H37" s="11">
        <f t="shared" si="0"/>
        <v>22.9457236948387</v>
      </c>
      <c r="I37" s="11">
        <f t="shared" si="1"/>
        <v>296.095723694839</v>
      </c>
      <c r="J37" s="11">
        <f t="shared" si="2"/>
        <v>0.275991399119803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2.99327992827724</v>
      </c>
      <c r="P37" s="11">
        <f t="shared" si="5"/>
        <v>0.826119515362459</v>
      </c>
      <c r="Q37" s="16">
        <f t="shared" si="6"/>
        <v>0.10739553699712</v>
      </c>
      <c r="R37" s="11">
        <f t="shared" si="7"/>
        <v>0.129143083333333</v>
      </c>
      <c r="S37" s="17">
        <f t="shared" si="8"/>
        <v>0.831601152962405</v>
      </c>
      <c r="T37" s="3">
        <v>0.01</v>
      </c>
      <c r="U37" s="18">
        <f t="shared" si="9"/>
        <v>0.00831601152962405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0.037766011529624</v>
      </c>
      <c r="AR37" s="25">
        <f t="shared" si="15"/>
        <v>99.3408333333333</v>
      </c>
      <c r="AS37" s="1">
        <f t="shared" si="16"/>
        <v>0.13</v>
      </c>
      <c r="AT37" s="2">
        <f t="shared" si="20"/>
        <v>2.43333333333333</v>
      </c>
      <c r="AU37" s="1">
        <f t="shared" si="17"/>
        <v>7951.49299356943</v>
      </c>
    </row>
    <row r="38" s="1" customFormat="1" spans="1:47">
      <c r="A38" s="6"/>
      <c r="B38" s="6"/>
      <c r="C38" s="9">
        <v>9</v>
      </c>
      <c r="D38" s="12">
        <v>19.159529207</v>
      </c>
      <c r="E38" s="13">
        <f t="shared" si="18"/>
        <v>22.9457236948387</v>
      </c>
      <c r="F38" s="9" t="s">
        <v>109</v>
      </c>
      <c r="G38" s="6">
        <v>10</v>
      </c>
      <c r="H38" s="11">
        <f t="shared" si="0"/>
        <v>19.159529207</v>
      </c>
      <c r="I38" s="11">
        <f t="shared" si="1"/>
        <v>292.309529207</v>
      </c>
      <c r="J38" s="11">
        <f t="shared" si="2"/>
        <v>0.18026616643045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3.16056874624811</v>
      </c>
      <c r="P38" s="11">
        <f t="shared" si="5"/>
        <v>0.569743611626042</v>
      </c>
      <c r="Q38" s="16">
        <f t="shared" si="6"/>
        <v>0.0740666695113855</v>
      </c>
      <c r="R38" s="11">
        <f t="shared" si="7"/>
        <v>0.129143083333333</v>
      </c>
      <c r="S38" s="17">
        <f t="shared" si="8"/>
        <v>0.573524091260939</v>
      </c>
      <c r="T38" s="3">
        <v>0.01</v>
      </c>
      <c r="U38" s="18">
        <f t="shared" si="9"/>
        <v>0.00573524091260939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0.0276352409126094</v>
      </c>
      <c r="AR38" s="25">
        <f t="shared" si="15"/>
        <v>99.3408333333333</v>
      </c>
      <c r="AS38" s="1">
        <f t="shared" si="16"/>
        <v>0.13</v>
      </c>
      <c r="AT38" s="2">
        <f t="shared" si="20"/>
        <v>2.43333333333333</v>
      </c>
      <c r="AU38" s="1">
        <f t="shared" si="17"/>
        <v>5818.49699219229</v>
      </c>
    </row>
    <row r="39" s="1" customFormat="1" spans="1:47">
      <c r="A39" s="6"/>
      <c r="B39" s="6"/>
      <c r="C39" s="9">
        <v>10</v>
      </c>
      <c r="D39" s="12">
        <v>10.4866133975484</v>
      </c>
      <c r="E39" s="13">
        <f t="shared" si="18"/>
        <v>19.159529207</v>
      </c>
      <c r="F39" s="9" t="s">
        <v>109</v>
      </c>
      <c r="G39" s="6">
        <v>11</v>
      </c>
      <c r="H39" s="11">
        <f t="shared" si="0"/>
        <v>10.4866133975484</v>
      </c>
      <c r="I39" s="11">
        <f t="shared" si="1"/>
        <v>283.636613397548</v>
      </c>
      <c r="J39" s="11">
        <f t="shared" si="2"/>
        <v>0.0650984166923381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2.46128387789097</v>
      </c>
      <c r="O39" s="11">
        <f t="shared" si="19"/>
        <v>1.12294959006444</v>
      </c>
      <c r="P39" s="11">
        <f t="shared" si="5"/>
        <v>0.073102240338505</v>
      </c>
      <c r="Q39" s="16">
        <f t="shared" si="6"/>
        <v>0.00950329124400564</v>
      </c>
      <c r="R39" s="11">
        <f t="shared" si="7"/>
        <v>0.129143083333333</v>
      </c>
      <c r="S39" s="17">
        <f t="shared" si="8"/>
        <v>0.0735873033128423</v>
      </c>
      <c r="T39" s="3">
        <v>0.01</v>
      </c>
      <c r="U39" s="18">
        <f t="shared" si="9"/>
        <v>0.000735873033128423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0.0226358730331284</v>
      </c>
      <c r="AR39" s="25">
        <f t="shared" si="15"/>
        <v>99.3408333333333</v>
      </c>
      <c r="AS39" s="1">
        <f t="shared" si="16"/>
        <v>0.13</v>
      </c>
      <c r="AT39" s="2">
        <f t="shared" si="20"/>
        <v>2.43333333333333</v>
      </c>
      <c r="AU39" s="1">
        <f t="shared" si="17"/>
        <v>4765.8987151731</v>
      </c>
    </row>
    <row r="40" s="1" customFormat="1" spans="1:48">
      <c r="A40" s="6"/>
      <c r="B40" s="6"/>
      <c r="C40" s="9">
        <v>11</v>
      </c>
      <c r="D40" s="12">
        <v>0.6866813014</v>
      </c>
      <c r="E40" s="13">
        <f t="shared" si="18"/>
        <v>10.4866133975484</v>
      </c>
      <c r="F40" s="9" t="s">
        <v>111</v>
      </c>
      <c r="G40" s="6">
        <v>12</v>
      </c>
      <c r="H40" s="11">
        <f t="shared" si="0"/>
        <v>0.6866813014</v>
      </c>
      <c r="I40" s="11">
        <f t="shared" si="1"/>
        <v>273.8366813014</v>
      </c>
      <c r="J40" s="11">
        <f t="shared" si="2"/>
        <v>0.0190558212088604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2.04325568305926</v>
      </c>
      <c r="P40" s="11">
        <f t="shared" si="5"/>
        <v>0.0389359149803653</v>
      </c>
      <c r="Q40" s="16">
        <f t="shared" si="6"/>
        <v>0.00506166894744749</v>
      </c>
      <c r="R40" s="11">
        <f t="shared" si="7"/>
        <v>0.129143083333333</v>
      </c>
      <c r="S40" s="17">
        <f t="shared" si="8"/>
        <v>0.0391942705470548</v>
      </c>
      <c r="T40" s="3">
        <v>0.01</v>
      </c>
      <c r="U40" s="18">
        <f t="shared" si="9"/>
        <v>0.000391942705470548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0.0222919427054705</v>
      </c>
      <c r="AR40" s="25">
        <f t="shared" si="15"/>
        <v>99.3408333333333</v>
      </c>
      <c r="AS40" s="1">
        <f t="shared" si="16"/>
        <v>0.13</v>
      </c>
      <c r="AT40" s="2">
        <f t="shared" si="20"/>
        <v>2.43333333333333</v>
      </c>
      <c r="AU40" s="1">
        <f t="shared" si="17"/>
        <v>4693.48546633155</v>
      </c>
      <c r="AV40" s="1">
        <f>SUM(AU29:AU40)</f>
        <v>71398.4276174819</v>
      </c>
    </row>
    <row r="41" s="1" customFormat="1" spans="1:46">
      <c r="A41" s="6"/>
      <c r="B41" s="6"/>
      <c r="C41" s="9">
        <v>12</v>
      </c>
      <c r="D41" s="12">
        <v>-6.94086638080645</v>
      </c>
      <c r="E41" s="13">
        <f t="shared" si="18"/>
        <v>0.6866813014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-7.55</v>
      </c>
      <c r="E44" s="9"/>
      <c r="F44" s="9"/>
      <c r="G44" s="6">
        <v>1</v>
      </c>
      <c r="H44" s="11">
        <f t="shared" ref="H44:H55" si="21">E45</f>
        <v>-7.55</v>
      </c>
      <c r="I44" s="11">
        <f t="shared" ref="I44:I55" si="22">H44+273.15</f>
        <v>265.6</v>
      </c>
      <c r="J44" s="11">
        <f t="shared" ref="J44:J55" si="23">EXP(($C$18*(I44-$C$16))/($C$19*I44*$C$16))</f>
        <v>0.00632617372236979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0.0040562371545548</v>
      </c>
      <c r="Q44" s="16">
        <f t="shared" ref="Q44:Q55" si="27">P44*$B$46</f>
        <v>0.000730122687819865</v>
      </c>
      <c r="R44" s="11">
        <f t="shared" ref="R44:R55" si="28">L44*$B$46</f>
        <v>0.115413</v>
      </c>
      <c r="S44" s="17">
        <f t="shared" ref="S44:S55" si="29">Q44/R44</f>
        <v>0.00632617372236979</v>
      </c>
      <c r="T44" s="3">
        <v>0.01</v>
      </c>
      <c r="U44" s="18">
        <f t="shared" ref="U44:U55" si="30">S44*T44</f>
        <v>6.32617372236979e-5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0.0191632617372237</v>
      </c>
      <c r="AR44" s="25">
        <f t="shared" ref="AR44:AR55" si="36">$B$44/12</f>
        <v>64.1183333333333</v>
      </c>
      <c r="AS44" s="1">
        <f t="shared" ref="AS44:AS55" si="37">$B$46</f>
        <v>0.18</v>
      </c>
      <c r="AT44" s="2">
        <f>$E$3/12</f>
        <v>32.325</v>
      </c>
      <c r="AU44" s="1">
        <f t="shared" ref="AU44:AU55" si="38">AT44*10000*AS44*0.67*AR44*AQ44</f>
        <v>47900.2188507463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-6.99819311977419</v>
      </c>
      <c r="E45" s="13">
        <f t="shared" ref="E45:E56" si="39">D44</f>
        <v>-7.55</v>
      </c>
      <c r="F45" s="9" t="s">
        <v>109</v>
      </c>
      <c r="G45" s="6">
        <v>2</v>
      </c>
      <c r="H45" s="11">
        <f t="shared" si="21"/>
        <v>-6.99819311977419</v>
      </c>
      <c r="I45" s="11">
        <f t="shared" si="22"/>
        <v>266.151806880226</v>
      </c>
      <c r="J45" s="11">
        <f t="shared" si="23"/>
        <v>0.00682574266249688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1.27831042951211</v>
      </c>
      <c r="P45" s="11">
        <f t="shared" si="26"/>
        <v>0.00872541803463552</v>
      </c>
      <c r="Q45" s="16">
        <f t="shared" si="27"/>
        <v>0.00157057524623439</v>
      </c>
      <c r="R45" s="11">
        <f t="shared" si="28"/>
        <v>0.115413</v>
      </c>
      <c r="S45" s="17">
        <f t="shared" si="29"/>
        <v>0.0136083044911266</v>
      </c>
      <c r="T45" s="3">
        <v>0.01</v>
      </c>
      <c r="U45" s="18">
        <f t="shared" si="30"/>
        <v>0.000136083044911266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0.0192360830449113</v>
      </c>
      <c r="AR45" s="25">
        <f t="shared" si="36"/>
        <v>64.1183333333333</v>
      </c>
      <c r="AS45" s="1">
        <f t="shared" si="37"/>
        <v>0.18</v>
      </c>
      <c r="AT45" s="2">
        <f t="shared" ref="AT45:AT55" si="41">$E$3/12</f>
        <v>32.325</v>
      </c>
      <c r="AU45" s="1">
        <f t="shared" si="38"/>
        <v>48082.2419647163</v>
      </c>
    </row>
    <row r="46" s="1" customFormat="1" spans="1:47">
      <c r="A46" s="6" t="s">
        <v>72</v>
      </c>
      <c r="B46" s="6">
        <v>0.18</v>
      </c>
      <c r="C46" s="9">
        <v>2</v>
      </c>
      <c r="D46" s="12">
        <v>-5.13886543732143</v>
      </c>
      <c r="E46" s="13">
        <f t="shared" si="39"/>
        <v>-6.99819311977419</v>
      </c>
      <c r="F46" s="9" t="s">
        <v>109</v>
      </c>
      <c r="G46" s="6">
        <v>3</v>
      </c>
      <c r="H46" s="11">
        <f t="shared" si="21"/>
        <v>-5.13886543732143</v>
      </c>
      <c r="I46" s="11">
        <f t="shared" si="22"/>
        <v>268.011134562679</v>
      </c>
      <c r="J46" s="11">
        <f t="shared" si="23"/>
        <v>0.00879778407105881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1.91076834481081</v>
      </c>
      <c r="P46" s="11">
        <f t="shared" si="26"/>
        <v>0.0168105273074599</v>
      </c>
      <c r="Q46" s="16">
        <f t="shared" si="27"/>
        <v>0.00302589491534279</v>
      </c>
      <c r="R46" s="11">
        <f t="shared" si="28"/>
        <v>0.115413</v>
      </c>
      <c r="S46" s="17">
        <f t="shared" si="29"/>
        <v>0.0262179729782849</v>
      </c>
      <c r="T46" s="3">
        <v>0.01</v>
      </c>
      <c r="U46" s="18">
        <f t="shared" si="30"/>
        <v>0.000262179729782849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0.0193621797297828</v>
      </c>
      <c r="AR46" s="25">
        <f t="shared" si="36"/>
        <v>64.1183333333333</v>
      </c>
      <c r="AS46" s="1">
        <f t="shared" si="37"/>
        <v>0.18</v>
      </c>
      <c r="AT46" s="2">
        <f t="shared" si="41"/>
        <v>32.325</v>
      </c>
      <c r="AU46" s="1">
        <f t="shared" si="38"/>
        <v>48397.4314603526</v>
      </c>
    </row>
    <row r="47" s="1" customFormat="1" spans="1:47">
      <c r="A47" s="6"/>
      <c r="B47" s="6"/>
      <c r="C47" s="9">
        <v>3</v>
      </c>
      <c r="D47" s="12">
        <v>3.84998180541936</v>
      </c>
      <c r="E47" s="13">
        <f t="shared" si="39"/>
        <v>-5.13886543732143</v>
      </c>
      <c r="F47" s="9" t="s">
        <v>109</v>
      </c>
      <c r="G47" s="6">
        <v>4</v>
      </c>
      <c r="H47" s="11">
        <f t="shared" si="21"/>
        <v>3.84998180541936</v>
      </c>
      <c r="I47" s="11">
        <f t="shared" si="22"/>
        <v>276.999981805419</v>
      </c>
      <c r="J47" s="11">
        <f t="shared" si="23"/>
        <v>0.0286005978084164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2.53514115083668</v>
      </c>
      <c r="P47" s="11">
        <f t="shared" si="26"/>
        <v>0.0725065524426459</v>
      </c>
      <c r="Q47" s="16">
        <f t="shared" si="27"/>
        <v>0.0130511794396763</v>
      </c>
      <c r="R47" s="11">
        <f t="shared" si="28"/>
        <v>0.115413</v>
      </c>
      <c r="S47" s="17">
        <f t="shared" si="29"/>
        <v>0.113082403539257</v>
      </c>
      <c r="T47" s="3">
        <v>0.01</v>
      </c>
      <c r="U47" s="18">
        <f t="shared" si="30"/>
        <v>0.00113082403539257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0.0202308240353926</v>
      </c>
      <c r="AR47" s="25">
        <f t="shared" si="36"/>
        <v>64.1183333333333</v>
      </c>
      <c r="AS47" s="1">
        <f t="shared" si="37"/>
        <v>0.18</v>
      </c>
      <c r="AT47" s="2">
        <f t="shared" si="41"/>
        <v>32.325</v>
      </c>
      <c r="AU47" s="1">
        <f t="shared" si="38"/>
        <v>50568.6825194214</v>
      </c>
    </row>
    <row r="48" s="1" customFormat="1" spans="1:47">
      <c r="A48" s="6"/>
      <c r="B48" s="6"/>
      <c r="C48" s="9">
        <v>4</v>
      </c>
      <c r="D48" s="12">
        <v>10.5093983369333</v>
      </c>
      <c r="E48" s="13">
        <f t="shared" si="39"/>
        <v>3.84998180541936</v>
      </c>
      <c r="F48" s="9" t="s">
        <v>109</v>
      </c>
      <c r="G48" s="6">
        <v>5</v>
      </c>
      <c r="H48" s="11">
        <f t="shared" si="21"/>
        <v>10.5093983369333</v>
      </c>
      <c r="I48" s="11">
        <f t="shared" si="22"/>
        <v>283.659398336933</v>
      </c>
      <c r="J48" s="11">
        <f t="shared" si="23"/>
        <v>0.0652781685986126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2.33950286847433</v>
      </c>
      <c r="O48" s="11">
        <f t="shared" si="40"/>
        <v>0.764315063253035</v>
      </c>
      <c r="P48" s="11">
        <f t="shared" si="26"/>
        <v>0.0498930875614909</v>
      </c>
      <c r="Q48" s="16">
        <f t="shared" si="27"/>
        <v>0.00898075576106836</v>
      </c>
      <c r="R48" s="11">
        <f t="shared" si="28"/>
        <v>0.115413</v>
      </c>
      <c r="S48" s="17">
        <f t="shared" si="29"/>
        <v>0.0778140743336397</v>
      </c>
      <c r="T48" s="3">
        <v>0.01</v>
      </c>
      <c r="U48" s="18">
        <f t="shared" si="30"/>
        <v>0.000778140743336397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0.0288281407433364</v>
      </c>
      <c r="AR48" s="25">
        <f t="shared" si="36"/>
        <v>64.1183333333333</v>
      </c>
      <c r="AS48" s="1">
        <f t="shared" si="37"/>
        <v>0.18</v>
      </c>
      <c r="AT48" s="2">
        <f t="shared" si="41"/>
        <v>32.325</v>
      </c>
      <c r="AU48" s="1">
        <f t="shared" si="38"/>
        <v>72058.4141468802</v>
      </c>
    </row>
    <row r="49" s="1" customFormat="1" spans="1:47">
      <c r="A49" s="6"/>
      <c r="B49" s="6"/>
      <c r="C49" s="9">
        <v>5</v>
      </c>
      <c r="D49" s="12">
        <v>18.4272892195161</v>
      </c>
      <c r="E49" s="13">
        <f t="shared" si="39"/>
        <v>10.5093983369333</v>
      </c>
      <c r="F49" s="9" t="s">
        <v>111</v>
      </c>
      <c r="G49" s="6">
        <v>6</v>
      </c>
      <c r="H49" s="11">
        <f t="shared" si="21"/>
        <v>18.4272892195161</v>
      </c>
      <c r="I49" s="11">
        <f t="shared" si="22"/>
        <v>291.577289219516</v>
      </c>
      <c r="J49" s="11">
        <f t="shared" si="23"/>
        <v>0.165800157236215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1.35560530902488</v>
      </c>
      <c r="P49" s="11">
        <f t="shared" si="26"/>
        <v>0.224759573386573</v>
      </c>
      <c r="Q49" s="16">
        <f t="shared" si="27"/>
        <v>0.0404567232095831</v>
      </c>
      <c r="R49" s="11">
        <f t="shared" si="28"/>
        <v>0.115413</v>
      </c>
      <c r="S49" s="17">
        <f t="shared" si="29"/>
        <v>0.35053870196237</v>
      </c>
      <c r="T49" s="3">
        <v>0.01</v>
      </c>
      <c r="U49" s="18">
        <f t="shared" si="30"/>
        <v>0.0035053870196237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0.0315553870196237</v>
      </c>
      <c r="AR49" s="25">
        <f t="shared" si="36"/>
        <v>64.1183333333333</v>
      </c>
      <c r="AS49" s="1">
        <f t="shared" si="37"/>
        <v>0.18</v>
      </c>
      <c r="AT49" s="2">
        <f t="shared" si="41"/>
        <v>32.325</v>
      </c>
      <c r="AU49" s="1">
        <f t="shared" si="38"/>
        <v>78875.4004869609</v>
      </c>
    </row>
    <row r="50" s="1" customFormat="1" spans="1:47">
      <c r="A50" s="6"/>
      <c r="B50" s="6"/>
      <c r="C50" s="9">
        <v>6</v>
      </c>
      <c r="D50" s="12">
        <v>21.349209173</v>
      </c>
      <c r="E50" s="13">
        <f t="shared" si="39"/>
        <v>18.4272892195161</v>
      </c>
      <c r="F50" s="9" t="s">
        <v>109</v>
      </c>
      <c r="G50" s="6">
        <v>7</v>
      </c>
      <c r="H50" s="11">
        <f t="shared" si="21"/>
        <v>21.349209173</v>
      </c>
      <c r="I50" s="11">
        <f t="shared" si="22"/>
        <v>294.499209173</v>
      </c>
      <c r="J50" s="11">
        <f t="shared" si="23"/>
        <v>0.2309271106298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1.77202906897164</v>
      </c>
      <c r="P50" s="11">
        <f t="shared" si="26"/>
        <v>0.409209552849636</v>
      </c>
      <c r="Q50" s="16">
        <f t="shared" si="27"/>
        <v>0.0736577195129344</v>
      </c>
      <c r="R50" s="11">
        <f t="shared" si="28"/>
        <v>0.115413</v>
      </c>
      <c r="S50" s="17">
        <f t="shared" si="29"/>
        <v>0.63820990280934</v>
      </c>
      <c r="T50" s="3">
        <v>0.01</v>
      </c>
      <c r="U50" s="18">
        <f t="shared" si="30"/>
        <v>0.0063820990280934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0.0344320990280934</v>
      </c>
      <c r="AR50" s="25">
        <f t="shared" si="36"/>
        <v>64.1183333333333</v>
      </c>
      <c r="AS50" s="1">
        <f t="shared" si="37"/>
        <v>0.18</v>
      </c>
      <c r="AT50" s="2">
        <f t="shared" si="41"/>
        <v>32.325</v>
      </c>
      <c r="AU50" s="1">
        <f t="shared" si="38"/>
        <v>86065.98926385</v>
      </c>
    </row>
    <row r="51" s="1" customFormat="1" spans="1:47">
      <c r="A51" s="6"/>
      <c r="B51" s="6"/>
      <c r="C51" s="9">
        <v>7</v>
      </c>
      <c r="D51" s="12">
        <v>25.2529860751613</v>
      </c>
      <c r="E51" s="13">
        <f t="shared" si="39"/>
        <v>21.349209173</v>
      </c>
      <c r="F51" s="9" t="s">
        <v>109</v>
      </c>
      <c r="G51" s="6">
        <v>8</v>
      </c>
      <c r="H51" s="11">
        <f t="shared" si="21"/>
        <v>25.2529860751613</v>
      </c>
      <c r="I51" s="11">
        <f t="shared" si="22"/>
        <v>298.402986075161</v>
      </c>
      <c r="J51" s="11">
        <f t="shared" si="23"/>
        <v>0.355892726507696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2.00400284945533</v>
      </c>
      <c r="P51" s="11">
        <f t="shared" si="26"/>
        <v>0.713210038021852</v>
      </c>
      <c r="Q51" s="16">
        <f t="shared" si="27"/>
        <v>0.128377806843933</v>
      </c>
      <c r="R51" s="11">
        <f t="shared" si="28"/>
        <v>0.115413</v>
      </c>
      <c r="S51" s="17">
        <f t="shared" si="29"/>
        <v>1.1123340251439</v>
      </c>
      <c r="T51" s="3">
        <v>0.01</v>
      </c>
      <c r="U51" s="18">
        <f t="shared" si="30"/>
        <v>0.011123340251439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0.039173340251439</v>
      </c>
      <c r="AR51" s="25">
        <f t="shared" si="36"/>
        <v>64.1183333333333</v>
      </c>
      <c r="AS51" s="1">
        <f t="shared" si="37"/>
        <v>0.18</v>
      </c>
      <c r="AT51" s="2">
        <f t="shared" si="41"/>
        <v>32.325</v>
      </c>
      <c r="AU51" s="1">
        <f t="shared" si="38"/>
        <v>97917.1289777794</v>
      </c>
    </row>
    <row r="52" s="1" customFormat="1" spans="1:47">
      <c r="A52" s="6"/>
      <c r="B52" s="6"/>
      <c r="C52" s="9">
        <v>8</v>
      </c>
      <c r="D52" s="12">
        <v>22.9457236948387</v>
      </c>
      <c r="E52" s="13">
        <f t="shared" si="39"/>
        <v>25.2529860751613</v>
      </c>
      <c r="F52" s="9" t="s">
        <v>109</v>
      </c>
      <c r="G52" s="6">
        <v>9</v>
      </c>
      <c r="H52" s="11">
        <f t="shared" si="21"/>
        <v>22.9457236948387</v>
      </c>
      <c r="I52" s="11">
        <f t="shared" si="22"/>
        <v>296.095723694839</v>
      </c>
      <c r="J52" s="11">
        <f t="shared" si="23"/>
        <v>0.275991399119803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1.93197614476682</v>
      </c>
      <c r="P52" s="11">
        <f t="shared" si="26"/>
        <v>0.533208799260277</v>
      </c>
      <c r="Q52" s="16">
        <f t="shared" si="27"/>
        <v>0.0959775838668498</v>
      </c>
      <c r="R52" s="11">
        <f t="shared" si="28"/>
        <v>0.115413</v>
      </c>
      <c r="S52" s="17">
        <f t="shared" si="29"/>
        <v>0.831601152962403</v>
      </c>
      <c r="T52" s="3">
        <v>0.01</v>
      </c>
      <c r="U52" s="18">
        <f t="shared" si="30"/>
        <v>0.00831601152962403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0.036366011529624</v>
      </c>
      <c r="AR52" s="25">
        <f t="shared" si="36"/>
        <v>64.1183333333333</v>
      </c>
      <c r="AS52" s="1">
        <f t="shared" si="37"/>
        <v>0.18</v>
      </c>
      <c r="AT52" s="2">
        <f t="shared" si="41"/>
        <v>32.325</v>
      </c>
      <c r="AU52" s="1">
        <f t="shared" si="38"/>
        <v>90899.9696859601</v>
      </c>
    </row>
    <row r="53" s="1" customFormat="1" spans="1:47">
      <c r="A53" s="6"/>
      <c r="B53" s="6"/>
      <c r="C53" s="9">
        <v>9</v>
      </c>
      <c r="D53" s="12">
        <v>19.159529207</v>
      </c>
      <c r="E53" s="13">
        <f t="shared" si="39"/>
        <v>22.9457236948387</v>
      </c>
      <c r="F53" s="9" t="s">
        <v>109</v>
      </c>
      <c r="G53" s="6">
        <v>10</v>
      </c>
      <c r="H53" s="11">
        <f t="shared" si="21"/>
        <v>19.159529207</v>
      </c>
      <c r="I53" s="11">
        <f t="shared" si="22"/>
        <v>292.309529207</v>
      </c>
      <c r="J53" s="11">
        <f t="shared" si="23"/>
        <v>0.18026616643045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2.03995067883987</v>
      </c>
      <c r="P53" s="11">
        <f t="shared" si="26"/>
        <v>0.367734088581658</v>
      </c>
      <c r="Q53" s="16">
        <f t="shared" si="27"/>
        <v>0.0661921359446985</v>
      </c>
      <c r="R53" s="11">
        <f t="shared" si="28"/>
        <v>0.115413</v>
      </c>
      <c r="S53" s="17">
        <f t="shared" si="29"/>
        <v>0.573524091260937</v>
      </c>
      <c r="T53" s="3">
        <v>0.01</v>
      </c>
      <c r="U53" s="18">
        <f t="shared" si="30"/>
        <v>0.00573524091260937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0.0248352409126094</v>
      </c>
      <c r="AR53" s="25">
        <f t="shared" si="36"/>
        <v>64.1183333333333</v>
      </c>
      <c r="AS53" s="1">
        <f t="shared" si="37"/>
        <v>0.18</v>
      </c>
      <c r="AT53" s="2">
        <f t="shared" si="41"/>
        <v>32.325</v>
      </c>
      <c r="AU53" s="1">
        <f t="shared" si="38"/>
        <v>62077.8180268879</v>
      </c>
    </row>
    <row r="54" s="1" customFormat="1" spans="1:47">
      <c r="A54" s="6"/>
      <c r="B54" s="6"/>
      <c r="C54" s="9">
        <v>10</v>
      </c>
      <c r="D54" s="12">
        <v>10.4866133975484</v>
      </c>
      <c r="E54" s="13">
        <f t="shared" si="39"/>
        <v>19.159529207</v>
      </c>
      <c r="F54" s="9" t="s">
        <v>109</v>
      </c>
      <c r="G54" s="6">
        <v>11</v>
      </c>
      <c r="H54" s="11">
        <f t="shared" si="21"/>
        <v>10.4866133975484</v>
      </c>
      <c r="I54" s="11">
        <f t="shared" si="22"/>
        <v>283.636613397548</v>
      </c>
      <c r="J54" s="11">
        <f t="shared" si="23"/>
        <v>0.0650984166923381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1.5886057607453</v>
      </c>
      <c r="O54" s="11">
        <f t="shared" si="40"/>
        <v>0.724794162846244</v>
      </c>
      <c r="P54" s="11">
        <f t="shared" si="26"/>
        <v>0.0471829524291391</v>
      </c>
      <c r="Q54" s="16">
        <f t="shared" si="27"/>
        <v>0.00849293143724504</v>
      </c>
      <c r="R54" s="11">
        <f t="shared" si="28"/>
        <v>0.115413</v>
      </c>
      <c r="S54" s="17">
        <f t="shared" si="29"/>
        <v>0.0735873033128421</v>
      </c>
      <c r="T54" s="3">
        <v>0.01</v>
      </c>
      <c r="U54" s="18">
        <f t="shared" si="30"/>
        <v>0.000735873033128421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0.0198358730331284</v>
      </c>
      <c r="AR54" s="25">
        <f t="shared" si="36"/>
        <v>64.1183333333333</v>
      </c>
      <c r="AS54" s="1">
        <f t="shared" si="37"/>
        <v>0.18</v>
      </c>
      <c r="AT54" s="2">
        <f t="shared" si="41"/>
        <v>32.325</v>
      </c>
      <c r="AU54" s="1">
        <f t="shared" si="38"/>
        <v>49581.4685626749</v>
      </c>
    </row>
    <row r="55" s="1" customFormat="1" spans="1:48">
      <c r="A55" s="6"/>
      <c r="B55" s="6"/>
      <c r="C55" s="9">
        <v>11</v>
      </c>
      <c r="D55" s="12">
        <v>0.6866813014</v>
      </c>
      <c r="E55" s="13">
        <f t="shared" si="39"/>
        <v>10.4866133975484</v>
      </c>
      <c r="F55" s="9" t="s">
        <v>111</v>
      </c>
      <c r="G55" s="6">
        <v>12</v>
      </c>
      <c r="H55" s="11">
        <f t="shared" si="21"/>
        <v>0.6866813014</v>
      </c>
      <c r="I55" s="11">
        <f t="shared" si="22"/>
        <v>273.8366813014</v>
      </c>
      <c r="J55" s="11">
        <f t="shared" si="23"/>
        <v>0.0190558212088604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1.31879454375044</v>
      </c>
      <c r="P55" s="11">
        <f t="shared" si="26"/>
        <v>0.025130713036929</v>
      </c>
      <c r="Q55" s="16">
        <f t="shared" si="27"/>
        <v>0.00452352834664722</v>
      </c>
      <c r="R55" s="11">
        <f t="shared" si="28"/>
        <v>0.115413</v>
      </c>
      <c r="S55" s="17">
        <f t="shared" si="29"/>
        <v>0.0391942705470546</v>
      </c>
      <c r="T55" s="3">
        <v>0.01</v>
      </c>
      <c r="U55" s="18">
        <f t="shared" si="30"/>
        <v>0.000391942705470547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0.0194919427054705</v>
      </c>
      <c r="AR55" s="25">
        <f t="shared" si="36"/>
        <v>64.1183333333333</v>
      </c>
      <c r="AS55" s="1">
        <f t="shared" si="37"/>
        <v>0.18</v>
      </c>
      <c r="AT55" s="2">
        <f t="shared" si="41"/>
        <v>32.325</v>
      </c>
      <c r="AU55" s="1">
        <f t="shared" si="38"/>
        <v>48721.7851648209</v>
      </c>
      <c r="AV55" s="1">
        <f>SUM(AU44:AU55)</f>
        <v>781146.549111051</v>
      </c>
    </row>
    <row r="56" s="1" customFormat="1" spans="1:46">
      <c r="A56" s="6"/>
      <c r="B56" s="6"/>
      <c r="C56" s="9">
        <v>12</v>
      </c>
      <c r="D56" s="12">
        <v>-6.94086638080645</v>
      </c>
      <c r="E56" s="13">
        <f t="shared" si="39"/>
        <v>0.6866813014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-7.55</v>
      </c>
      <c r="E60" s="9"/>
      <c r="F60" s="9"/>
      <c r="G60" s="6">
        <v>1</v>
      </c>
      <c r="H60" s="11">
        <f t="shared" ref="H60:H71" si="42">E61</f>
        <v>-7.55</v>
      </c>
      <c r="I60" s="11">
        <f t="shared" ref="I60:I71" si="43">H60+273.15</f>
        <v>265.6</v>
      </c>
      <c r="J60" s="11">
        <f t="shared" ref="J60:J71" si="44">EXP(($C$18*(I60-$C$16))/($C$19*I60*$C$16))</f>
        <v>0.00632617372236979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0.0087282218847536</v>
      </c>
      <c r="Q60" s="16">
        <f t="shared" ref="Q60:Q71" si="48">P60*$B$62</f>
        <v>0.000872822188475361</v>
      </c>
      <c r="R60" s="11">
        <f t="shared" ref="R60:R71" si="49">L60*$B$62</f>
        <v>0.13797</v>
      </c>
      <c r="S60" s="17">
        <f t="shared" ref="S60:S71" si="50">Q60/R60</f>
        <v>0.00632617372236979</v>
      </c>
      <c r="T60" s="3">
        <v>0.01</v>
      </c>
      <c r="U60" s="18">
        <f t="shared" ref="U60:U71" si="51">S60*T60</f>
        <v>6.32617372236979e-5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0.0123632617372237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0.525</v>
      </c>
      <c r="AU60" s="1">
        <f t="shared" ref="AU60:AU71" si="59">AT60*10000*AS60*0.67*AR60*AQ60</f>
        <v>600.000806297962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-6.99819311977419</v>
      </c>
      <c r="E61" s="13">
        <f t="shared" ref="E61:E72" si="60">D60</f>
        <v>-7.55</v>
      </c>
      <c r="F61" s="9" t="s">
        <v>109</v>
      </c>
      <c r="G61" s="6">
        <v>2</v>
      </c>
      <c r="H61" s="11">
        <f t="shared" si="42"/>
        <v>-6.99819311977419</v>
      </c>
      <c r="I61" s="11">
        <f t="shared" si="43"/>
        <v>266.151806880226</v>
      </c>
      <c r="J61" s="11">
        <f t="shared" si="44"/>
        <v>0.00682574266249688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2.75067177811525</v>
      </c>
      <c r="P61" s="11">
        <f t="shared" si="47"/>
        <v>0.0187753777064074</v>
      </c>
      <c r="Q61" s="16">
        <f t="shared" si="48"/>
        <v>0.00187753777064074</v>
      </c>
      <c r="R61" s="11">
        <f t="shared" si="49"/>
        <v>0.13797</v>
      </c>
      <c r="S61" s="17">
        <f t="shared" si="50"/>
        <v>0.0136083044911266</v>
      </c>
      <c r="T61" s="3">
        <v>0.01</v>
      </c>
      <c r="U61" s="18">
        <f t="shared" si="51"/>
        <v>0.000136083044911266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0.0124360830449113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0.525</v>
      </c>
      <c r="AU61" s="1">
        <f t="shared" si="59"/>
        <v>603.534893358229</v>
      </c>
    </row>
    <row r="62" s="1" customFormat="1" spans="1:47">
      <c r="A62" s="6" t="s">
        <v>72</v>
      </c>
      <c r="B62" s="6">
        <v>0.1</v>
      </c>
      <c r="C62" s="9">
        <v>2</v>
      </c>
      <c r="D62" s="12">
        <v>-5.13886543732143</v>
      </c>
      <c r="E62" s="13">
        <f t="shared" si="60"/>
        <v>-6.99819311977419</v>
      </c>
      <c r="F62" s="9" t="s">
        <v>109</v>
      </c>
      <c r="G62" s="6">
        <v>3</v>
      </c>
      <c r="H62" s="11">
        <f t="shared" si="42"/>
        <v>-5.13886543732143</v>
      </c>
      <c r="I62" s="11">
        <f t="shared" si="43"/>
        <v>268.011134562679</v>
      </c>
      <c r="J62" s="11">
        <f t="shared" si="44"/>
        <v>0.00879778407105881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4.11159640040884</v>
      </c>
      <c r="P62" s="11">
        <f t="shared" si="47"/>
        <v>0.0361729373181396</v>
      </c>
      <c r="Q62" s="16">
        <f t="shared" si="48"/>
        <v>0.00361729373181396</v>
      </c>
      <c r="R62" s="11">
        <f t="shared" si="49"/>
        <v>0.13797</v>
      </c>
      <c r="S62" s="17">
        <f t="shared" si="50"/>
        <v>0.0262179729782849</v>
      </c>
      <c r="T62" s="3">
        <v>0.01</v>
      </c>
      <c r="U62" s="18">
        <f t="shared" si="51"/>
        <v>0.000262179729782849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0.0125621797297828</v>
      </c>
      <c r="AR62" s="25">
        <f t="shared" si="57"/>
        <v>137.97</v>
      </c>
      <c r="AS62" s="1">
        <f t="shared" si="58"/>
        <v>0.1</v>
      </c>
      <c r="AT62" s="2">
        <f t="shared" si="62"/>
        <v>0.525</v>
      </c>
      <c r="AU62" s="1">
        <f t="shared" si="59"/>
        <v>609.654484951656</v>
      </c>
    </row>
    <row r="63" s="1" customFormat="1" spans="1:47">
      <c r="A63" s="6"/>
      <c r="B63" s="6"/>
      <c r="C63" s="9">
        <v>3</v>
      </c>
      <c r="D63" s="12">
        <v>3.84998180541936</v>
      </c>
      <c r="E63" s="13">
        <f t="shared" si="60"/>
        <v>-5.13886543732143</v>
      </c>
      <c r="F63" s="9" t="s">
        <v>109</v>
      </c>
      <c r="G63" s="6">
        <v>4</v>
      </c>
      <c r="H63" s="11">
        <f t="shared" si="42"/>
        <v>3.84998180541936</v>
      </c>
      <c r="I63" s="11">
        <f t="shared" si="43"/>
        <v>276.999981805419</v>
      </c>
      <c r="J63" s="11">
        <f t="shared" si="44"/>
        <v>0.0286005978084164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5.4551234630907</v>
      </c>
      <c r="P63" s="11">
        <f t="shared" si="47"/>
        <v>0.156019792163113</v>
      </c>
      <c r="Q63" s="16">
        <f t="shared" si="48"/>
        <v>0.0156019792163113</v>
      </c>
      <c r="R63" s="11">
        <f t="shared" si="49"/>
        <v>0.13797</v>
      </c>
      <c r="S63" s="17">
        <f t="shared" si="50"/>
        <v>0.113082403539257</v>
      </c>
      <c r="T63" s="3">
        <v>0.01</v>
      </c>
      <c r="U63" s="18">
        <f t="shared" si="51"/>
        <v>0.00113082403539257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0.0134308240353926</v>
      </c>
      <c r="AR63" s="25">
        <f t="shared" si="57"/>
        <v>137.97</v>
      </c>
      <c r="AS63" s="1">
        <f t="shared" si="58"/>
        <v>0.1</v>
      </c>
      <c r="AT63" s="2">
        <f t="shared" si="62"/>
        <v>0.525</v>
      </c>
      <c r="AU63" s="1">
        <f t="shared" si="59"/>
        <v>651.810616143375</v>
      </c>
    </row>
    <row r="64" s="1" customFormat="1" spans="1:47">
      <c r="A64" s="6"/>
      <c r="B64" s="6"/>
      <c r="C64" s="9">
        <v>4</v>
      </c>
      <c r="D64" s="12">
        <v>10.5093983369333</v>
      </c>
      <c r="E64" s="13">
        <f t="shared" si="60"/>
        <v>3.84998180541936</v>
      </c>
      <c r="F64" s="9" t="s">
        <v>109</v>
      </c>
      <c r="G64" s="6">
        <v>5</v>
      </c>
      <c r="H64" s="11">
        <f t="shared" si="42"/>
        <v>10.5093983369333</v>
      </c>
      <c r="I64" s="11">
        <f t="shared" si="43"/>
        <v>283.659398336933</v>
      </c>
      <c r="J64" s="11">
        <f t="shared" si="44"/>
        <v>0.0652781685986126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5.03414848738121</v>
      </c>
      <c r="O64" s="11">
        <f t="shared" si="61"/>
        <v>1.64465518354638</v>
      </c>
      <c r="P64" s="11">
        <f t="shared" si="47"/>
        <v>0.107360078358123</v>
      </c>
      <c r="Q64" s="16">
        <f t="shared" si="48"/>
        <v>0.0107360078358123</v>
      </c>
      <c r="R64" s="11">
        <f t="shared" si="49"/>
        <v>0.13797</v>
      </c>
      <c r="S64" s="17">
        <f t="shared" si="50"/>
        <v>0.0778140743336398</v>
      </c>
      <c r="T64" s="3">
        <v>0.01</v>
      </c>
      <c r="U64" s="18">
        <f t="shared" si="51"/>
        <v>0.000778140743336398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0.0188281407433364</v>
      </c>
      <c r="AR64" s="25">
        <f t="shared" si="57"/>
        <v>137.97</v>
      </c>
      <c r="AS64" s="1">
        <f t="shared" si="58"/>
        <v>0.1</v>
      </c>
      <c r="AT64" s="2">
        <f t="shared" si="62"/>
        <v>0.525</v>
      </c>
      <c r="AU64" s="1">
        <f t="shared" si="59"/>
        <v>913.74750993747</v>
      </c>
    </row>
    <row r="65" s="1" customFormat="1" spans="1:47">
      <c r="A65" s="6"/>
      <c r="B65" s="6"/>
      <c r="C65" s="9">
        <v>5</v>
      </c>
      <c r="D65" s="12">
        <v>18.4272892195161</v>
      </c>
      <c r="E65" s="13">
        <f t="shared" si="60"/>
        <v>10.5093983369333</v>
      </c>
      <c r="F65" s="9" t="s">
        <v>111</v>
      </c>
      <c r="G65" s="6">
        <v>6</v>
      </c>
      <c r="H65" s="11">
        <f t="shared" si="42"/>
        <v>18.4272892195161</v>
      </c>
      <c r="I65" s="11">
        <f t="shared" si="43"/>
        <v>291.577289219516</v>
      </c>
      <c r="J65" s="11">
        <f t="shared" si="44"/>
        <v>0.165800157236215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2.91699510518826</v>
      </c>
      <c r="P65" s="11">
        <f t="shared" si="47"/>
        <v>0.483638247097483</v>
      </c>
      <c r="Q65" s="16">
        <f t="shared" si="48"/>
        <v>0.0483638247097483</v>
      </c>
      <c r="R65" s="11">
        <f t="shared" si="49"/>
        <v>0.13797</v>
      </c>
      <c r="S65" s="17">
        <f t="shared" si="50"/>
        <v>0.350538701962371</v>
      </c>
      <c r="T65" s="3">
        <v>0.01</v>
      </c>
      <c r="U65" s="18">
        <f t="shared" si="51"/>
        <v>0.00350538701962371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0.0215553870196237</v>
      </c>
      <c r="AR65" s="25">
        <f t="shared" si="57"/>
        <v>137.97</v>
      </c>
      <c r="AS65" s="1">
        <f t="shared" si="58"/>
        <v>0.1</v>
      </c>
      <c r="AT65" s="2">
        <f t="shared" si="62"/>
        <v>0.525</v>
      </c>
      <c r="AU65" s="1">
        <f t="shared" si="59"/>
        <v>1046.10335579154</v>
      </c>
    </row>
    <row r="66" s="1" customFormat="1" spans="1:47">
      <c r="A66" s="6"/>
      <c r="B66" s="6"/>
      <c r="C66" s="9">
        <v>6</v>
      </c>
      <c r="D66" s="12">
        <v>21.349209173</v>
      </c>
      <c r="E66" s="13">
        <f t="shared" si="60"/>
        <v>18.4272892195161</v>
      </c>
      <c r="F66" s="9" t="s">
        <v>109</v>
      </c>
      <c r="G66" s="6">
        <v>7</v>
      </c>
      <c r="H66" s="11">
        <f t="shared" si="42"/>
        <v>21.349209173</v>
      </c>
      <c r="I66" s="11">
        <f t="shared" si="43"/>
        <v>294.499209173</v>
      </c>
      <c r="J66" s="11">
        <f t="shared" si="44"/>
        <v>0.2309271106298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3.81305685809077</v>
      </c>
      <c r="P66" s="11">
        <f t="shared" si="47"/>
        <v>0.880538202906047</v>
      </c>
      <c r="Q66" s="16">
        <f t="shared" si="48"/>
        <v>0.0880538202906047</v>
      </c>
      <c r="R66" s="11">
        <f t="shared" si="49"/>
        <v>0.13797</v>
      </c>
      <c r="S66" s="17">
        <f t="shared" si="50"/>
        <v>0.638209902809341</v>
      </c>
      <c r="T66" s="3">
        <v>0.01</v>
      </c>
      <c r="U66" s="18">
        <f t="shared" si="51"/>
        <v>0.00638209902809341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0.0244320990280934</v>
      </c>
      <c r="AR66" s="25">
        <f t="shared" si="57"/>
        <v>137.97</v>
      </c>
      <c r="AS66" s="1">
        <f t="shared" si="58"/>
        <v>0.1</v>
      </c>
      <c r="AT66" s="2">
        <f t="shared" si="62"/>
        <v>0.525</v>
      </c>
      <c r="AU66" s="1">
        <f t="shared" si="59"/>
        <v>1185.7129152472</v>
      </c>
    </row>
    <row r="67" s="1" customFormat="1" spans="1:47">
      <c r="A67" s="6"/>
      <c r="B67" s="6"/>
      <c r="C67" s="9">
        <v>7</v>
      </c>
      <c r="D67" s="12">
        <v>25.2529860751613</v>
      </c>
      <c r="E67" s="13">
        <f t="shared" si="60"/>
        <v>21.349209173</v>
      </c>
      <c r="F67" s="9" t="s">
        <v>109</v>
      </c>
      <c r="G67" s="6">
        <v>8</v>
      </c>
      <c r="H67" s="11">
        <f t="shared" si="42"/>
        <v>25.2529860751613</v>
      </c>
      <c r="I67" s="11">
        <f t="shared" si="43"/>
        <v>298.402986075161</v>
      </c>
      <c r="J67" s="11">
        <f t="shared" si="44"/>
        <v>0.355892726507696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4.31221865518473</v>
      </c>
      <c r="P67" s="11">
        <f t="shared" si="47"/>
        <v>1.53468725449104</v>
      </c>
      <c r="Q67" s="16">
        <f t="shared" si="48"/>
        <v>0.153468725449104</v>
      </c>
      <c r="R67" s="11">
        <f t="shared" si="49"/>
        <v>0.13797</v>
      </c>
      <c r="S67" s="17">
        <f t="shared" si="50"/>
        <v>1.1123340251439</v>
      </c>
      <c r="T67" s="3">
        <v>0.01</v>
      </c>
      <c r="U67" s="18">
        <f t="shared" si="51"/>
        <v>0.011123340251439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0.029173340251439</v>
      </c>
      <c r="AR67" s="25">
        <f t="shared" si="57"/>
        <v>137.97</v>
      </c>
      <c r="AS67" s="1">
        <f t="shared" si="58"/>
        <v>0.1</v>
      </c>
      <c r="AT67" s="2">
        <f t="shared" si="62"/>
        <v>0.525</v>
      </c>
      <c r="AU67" s="1">
        <f t="shared" si="59"/>
        <v>1415.80984414222</v>
      </c>
    </row>
    <row r="68" s="1" customFormat="1" spans="1:47">
      <c r="A68" s="6"/>
      <c r="B68" s="6"/>
      <c r="C68" s="9">
        <v>8</v>
      </c>
      <c r="D68" s="12">
        <v>22.9457236948387</v>
      </c>
      <c r="E68" s="13">
        <f t="shared" si="60"/>
        <v>25.2529860751613</v>
      </c>
      <c r="F68" s="9" t="s">
        <v>109</v>
      </c>
      <c r="G68" s="6">
        <v>9</v>
      </c>
      <c r="H68" s="11">
        <f t="shared" si="42"/>
        <v>22.9457236948387</v>
      </c>
      <c r="I68" s="11">
        <f t="shared" si="43"/>
        <v>296.095723694839</v>
      </c>
      <c r="J68" s="11">
        <f t="shared" si="44"/>
        <v>0.275991399119803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4.15723140069368</v>
      </c>
      <c r="P68" s="11">
        <f t="shared" si="47"/>
        <v>1.14736011074223</v>
      </c>
      <c r="Q68" s="16">
        <f t="shared" si="48"/>
        <v>0.114736011074223</v>
      </c>
      <c r="R68" s="11">
        <f t="shared" si="49"/>
        <v>0.13797</v>
      </c>
      <c r="S68" s="17">
        <f t="shared" si="50"/>
        <v>0.831601152962403</v>
      </c>
      <c r="T68" s="3">
        <v>0.01</v>
      </c>
      <c r="U68" s="18">
        <f t="shared" si="51"/>
        <v>0.00831601152962403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0.026366011529624</v>
      </c>
      <c r="AR68" s="25">
        <f t="shared" si="57"/>
        <v>137.97</v>
      </c>
      <c r="AS68" s="1">
        <f t="shared" si="58"/>
        <v>0.1</v>
      </c>
      <c r="AT68" s="2">
        <f t="shared" si="62"/>
        <v>0.525</v>
      </c>
      <c r="AU68" s="1">
        <f t="shared" si="59"/>
        <v>1279.56752132858</v>
      </c>
    </row>
    <row r="69" s="1" customFormat="1" spans="1:47">
      <c r="A69" s="6"/>
      <c r="B69" s="6"/>
      <c r="C69" s="9">
        <v>9</v>
      </c>
      <c r="D69" s="12">
        <v>19.159529207</v>
      </c>
      <c r="E69" s="13">
        <f t="shared" si="60"/>
        <v>22.9457236948387</v>
      </c>
      <c r="F69" s="9" t="s">
        <v>109</v>
      </c>
      <c r="G69" s="6">
        <v>10</v>
      </c>
      <c r="H69" s="11">
        <f t="shared" si="42"/>
        <v>19.159529207</v>
      </c>
      <c r="I69" s="11">
        <f t="shared" si="43"/>
        <v>292.309529207</v>
      </c>
      <c r="J69" s="11">
        <f t="shared" si="44"/>
        <v>0.18026616643045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4.38957128995145</v>
      </c>
      <c r="P69" s="11">
        <f t="shared" si="47"/>
        <v>0.791291188712715</v>
      </c>
      <c r="Q69" s="16">
        <f t="shared" si="48"/>
        <v>0.0791291188712715</v>
      </c>
      <c r="R69" s="11">
        <f t="shared" si="49"/>
        <v>0.13797</v>
      </c>
      <c r="S69" s="17">
        <f t="shared" si="50"/>
        <v>0.573524091260937</v>
      </c>
      <c r="T69" s="3">
        <v>0.01</v>
      </c>
      <c r="U69" s="18">
        <f t="shared" si="51"/>
        <v>0.00573524091260937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0.0180352409126094</v>
      </c>
      <c r="AR69" s="25">
        <f t="shared" si="57"/>
        <v>137.97</v>
      </c>
      <c r="AS69" s="1">
        <f t="shared" si="58"/>
        <v>0.1</v>
      </c>
      <c r="AT69" s="2">
        <f t="shared" si="62"/>
        <v>0.525</v>
      </c>
      <c r="AU69" s="1">
        <f t="shared" si="59"/>
        <v>875.267329879698</v>
      </c>
    </row>
    <row r="70" s="1" customFormat="1" spans="1:47">
      <c r="A70" s="6"/>
      <c r="B70" s="6"/>
      <c r="C70" s="9">
        <v>10</v>
      </c>
      <c r="D70" s="12">
        <v>10.4866133975484</v>
      </c>
      <c r="E70" s="13">
        <f t="shared" si="60"/>
        <v>19.159529207</v>
      </c>
      <c r="F70" s="9" t="s">
        <v>109</v>
      </c>
      <c r="G70" s="6">
        <v>11</v>
      </c>
      <c r="H70" s="11">
        <f t="shared" si="42"/>
        <v>10.4866133975484</v>
      </c>
      <c r="I70" s="11">
        <f t="shared" si="43"/>
        <v>283.636613397548</v>
      </c>
      <c r="J70" s="11">
        <f t="shared" si="44"/>
        <v>0.0650984166923381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3.4183660961768</v>
      </c>
      <c r="O70" s="11">
        <f t="shared" si="61"/>
        <v>1.55961400506194</v>
      </c>
      <c r="P70" s="11">
        <f t="shared" si="47"/>
        <v>0.101528402380728</v>
      </c>
      <c r="Q70" s="16">
        <f t="shared" si="48"/>
        <v>0.0101528402380728</v>
      </c>
      <c r="R70" s="11">
        <f t="shared" si="49"/>
        <v>0.13797</v>
      </c>
      <c r="S70" s="17">
        <f t="shared" si="50"/>
        <v>0.0735873033128421</v>
      </c>
      <c r="T70" s="3">
        <v>0.01</v>
      </c>
      <c r="U70" s="18">
        <f t="shared" si="51"/>
        <v>0.000735873033128421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0.0130358730331284</v>
      </c>
      <c r="AR70" s="25">
        <f t="shared" si="57"/>
        <v>137.97</v>
      </c>
      <c r="AS70" s="1">
        <f t="shared" si="58"/>
        <v>0.1</v>
      </c>
      <c r="AT70" s="2">
        <f t="shared" si="62"/>
        <v>0.525</v>
      </c>
      <c r="AU70" s="1">
        <f t="shared" si="59"/>
        <v>632.643269787421</v>
      </c>
    </row>
    <row r="71" s="1" customFormat="1" spans="1:48">
      <c r="A71" s="6"/>
      <c r="B71" s="6"/>
      <c r="C71" s="9">
        <v>11</v>
      </c>
      <c r="D71" s="12">
        <v>0.6866813014</v>
      </c>
      <c r="E71" s="13">
        <f t="shared" si="60"/>
        <v>10.4866133975484</v>
      </c>
      <c r="F71" s="9" t="s">
        <v>111</v>
      </c>
      <c r="G71" s="6">
        <v>12</v>
      </c>
      <c r="H71" s="11">
        <f t="shared" si="42"/>
        <v>0.6866813014</v>
      </c>
      <c r="I71" s="11">
        <f t="shared" si="43"/>
        <v>273.8366813014</v>
      </c>
      <c r="J71" s="11">
        <f t="shared" si="44"/>
        <v>0.0190558212088604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2.83778560268121</v>
      </c>
      <c r="P71" s="11">
        <f t="shared" si="47"/>
        <v>0.0540763350737713</v>
      </c>
      <c r="Q71" s="16">
        <f t="shared" si="48"/>
        <v>0.00540763350737713</v>
      </c>
      <c r="R71" s="11">
        <f t="shared" si="49"/>
        <v>0.13797</v>
      </c>
      <c r="S71" s="17">
        <f t="shared" si="50"/>
        <v>0.0391942705470547</v>
      </c>
      <c r="T71" s="3">
        <v>0.01</v>
      </c>
      <c r="U71" s="18">
        <f t="shared" si="51"/>
        <v>0.000391942705470547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0.0126919427054705</v>
      </c>
      <c r="AR71" s="25">
        <f t="shared" si="57"/>
        <v>137.97</v>
      </c>
      <c r="AS71" s="1">
        <f t="shared" si="58"/>
        <v>0.1</v>
      </c>
      <c r="AT71" s="2">
        <f t="shared" si="62"/>
        <v>0.525</v>
      </c>
      <c r="AU71" s="1">
        <f t="shared" si="59"/>
        <v>615.952005112199</v>
      </c>
      <c r="AV71" s="1">
        <f>SUM(AU60:AU71)</f>
        <v>10429.8045519776</v>
      </c>
    </row>
    <row r="72" s="1" customFormat="1" spans="1:46">
      <c r="A72" s="6"/>
      <c r="B72" s="6"/>
      <c r="C72" s="9">
        <v>12</v>
      </c>
      <c r="D72" s="12">
        <v>-6.94086638080645</v>
      </c>
      <c r="E72" s="13">
        <f t="shared" si="60"/>
        <v>0.6866813014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-7.55</v>
      </c>
      <c r="E76" s="9"/>
      <c r="F76" s="9"/>
      <c r="G76" s="6">
        <v>1</v>
      </c>
      <c r="H76" s="11">
        <f t="shared" ref="H76:H87" si="63">E77</f>
        <v>-7.55</v>
      </c>
      <c r="I76" s="11">
        <f t="shared" ref="I76:I87" si="64">H76+273.15</f>
        <v>265.6</v>
      </c>
      <c r="J76" s="11">
        <f t="shared" ref="J76:J87" si="65">EXP(($C$18*(I76-$C$16))/($C$19*I76*$C$16))</f>
        <v>0.00632617372236979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0.000495099535041248</v>
      </c>
      <c r="Q76" s="16">
        <f t="shared" ref="Q76:Q87" si="69">P76*$B$78</f>
        <v>9.40689116578372e-5</v>
      </c>
      <c r="R76" s="11">
        <f t="shared" ref="R76:R87" si="70">L76*$B$78</f>
        <v>0.0148697958333333</v>
      </c>
      <c r="S76" s="17">
        <f t="shared" ref="S76:S87" si="71">Q76/R76</f>
        <v>0.00632617372236981</v>
      </c>
      <c r="T76" s="3">
        <v>0.01</v>
      </c>
      <c r="U76" s="18">
        <f t="shared" ref="U76:U87" si="72">S76*T76</f>
        <v>6.32617372236981e-5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0.0116632617372237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43.8666666666667</v>
      </c>
      <c r="AU76" s="1">
        <f t="shared" ref="AU76:AU87" si="79">AT76*10000*AS76*0.67*AR76*AQ76</f>
        <v>5097.23274803343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-6.99819311977419</v>
      </c>
      <c r="E77" s="13">
        <f t="shared" ref="E77:E88" si="80">D76</f>
        <v>-7.55</v>
      </c>
      <c r="F77" s="9" t="s">
        <v>109</v>
      </c>
      <c r="G77" s="6">
        <v>2</v>
      </c>
      <c r="H77" s="11">
        <f t="shared" si="63"/>
        <v>-6.99819311977419</v>
      </c>
      <c r="I77" s="11">
        <f t="shared" si="64"/>
        <v>266.151806880226</v>
      </c>
      <c r="J77" s="11">
        <f t="shared" si="65"/>
        <v>0.00682574266249688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0.156029067131625</v>
      </c>
      <c r="P77" s="11">
        <f t="shared" si="68"/>
        <v>0.00106501426010992</v>
      </c>
      <c r="Q77" s="16">
        <f t="shared" si="69"/>
        <v>0.000202352709420886</v>
      </c>
      <c r="R77" s="11">
        <f t="shared" si="70"/>
        <v>0.0148697958333333</v>
      </c>
      <c r="S77" s="17">
        <f t="shared" si="71"/>
        <v>0.0136083044911266</v>
      </c>
      <c r="T77" s="3">
        <v>0.01</v>
      </c>
      <c r="U77" s="18">
        <f t="shared" si="72"/>
        <v>0.000136083044911266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0.0117360830449113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43.8666666666667</v>
      </c>
      <c r="AU77" s="1">
        <f t="shared" si="79"/>
        <v>5129.05807808797</v>
      </c>
    </row>
    <row r="78" s="1" customFormat="1" spans="1:47">
      <c r="A78" s="6" t="s">
        <v>72</v>
      </c>
      <c r="B78" s="6">
        <v>0.19</v>
      </c>
      <c r="C78" s="9">
        <v>2</v>
      </c>
      <c r="D78" s="12">
        <v>-5.13886543732143</v>
      </c>
      <c r="E78" s="13">
        <f t="shared" si="80"/>
        <v>-6.99819311977419</v>
      </c>
      <c r="F78" s="9" t="s">
        <v>109</v>
      </c>
      <c r="G78" s="6">
        <v>3</v>
      </c>
      <c r="H78" s="11">
        <f t="shared" si="63"/>
        <v>-5.13886543732143</v>
      </c>
      <c r="I78" s="11">
        <f t="shared" si="64"/>
        <v>268.011134562679</v>
      </c>
      <c r="J78" s="11">
        <f t="shared" si="65"/>
        <v>0.00879778407105881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0.233226136204849</v>
      </c>
      <c r="P78" s="11">
        <f t="shared" si="68"/>
        <v>0.00205187318605761</v>
      </c>
      <c r="Q78" s="16">
        <f t="shared" si="69"/>
        <v>0.000389855905350946</v>
      </c>
      <c r="R78" s="11">
        <f t="shared" si="70"/>
        <v>0.0148697958333333</v>
      </c>
      <c r="S78" s="17">
        <f t="shared" si="71"/>
        <v>0.0262179729782849</v>
      </c>
      <c r="T78" s="3">
        <v>0.01</v>
      </c>
      <c r="U78" s="18">
        <f t="shared" si="72"/>
        <v>0.000262179729782849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0.0118621797297828</v>
      </c>
      <c r="AR78" s="25">
        <f t="shared" si="77"/>
        <v>7.82620833333333</v>
      </c>
      <c r="AS78" s="1">
        <f t="shared" si="78"/>
        <v>0.19</v>
      </c>
      <c r="AT78" s="2">
        <f t="shared" si="82"/>
        <v>43.8666666666667</v>
      </c>
      <c r="AU78" s="1">
        <f t="shared" si="79"/>
        <v>5184.16651739312</v>
      </c>
    </row>
    <row r="79" s="1" customFormat="1" spans="1:47">
      <c r="A79" s="6"/>
      <c r="B79" s="6"/>
      <c r="C79" s="9">
        <v>3</v>
      </c>
      <c r="D79" s="12">
        <v>3.84998180541936</v>
      </c>
      <c r="E79" s="13">
        <f t="shared" si="80"/>
        <v>-5.13886543732143</v>
      </c>
      <c r="F79" s="9" t="s">
        <v>109</v>
      </c>
      <c r="G79" s="6">
        <v>4</v>
      </c>
      <c r="H79" s="11">
        <f t="shared" si="63"/>
        <v>3.84998180541936</v>
      </c>
      <c r="I79" s="11">
        <f t="shared" si="64"/>
        <v>276.999981805419</v>
      </c>
      <c r="J79" s="11">
        <f t="shared" si="65"/>
        <v>0.0286005978084164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0.309436346352124</v>
      </c>
      <c r="P79" s="11">
        <f t="shared" si="68"/>
        <v>0.00885006448932295</v>
      </c>
      <c r="Q79" s="16">
        <f t="shared" si="69"/>
        <v>0.00168151225297136</v>
      </c>
      <c r="R79" s="11">
        <f t="shared" si="70"/>
        <v>0.0148697958333333</v>
      </c>
      <c r="S79" s="17">
        <f t="shared" si="71"/>
        <v>0.113082403539257</v>
      </c>
      <c r="T79" s="3">
        <v>0.01</v>
      </c>
      <c r="U79" s="18">
        <f t="shared" si="72"/>
        <v>0.00113082403539257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0.0127308240353926</v>
      </c>
      <c r="AR79" s="25">
        <f t="shared" si="77"/>
        <v>7.82620833333333</v>
      </c>
      <c r="AS79" s="1">
        <f t="shared" si="78"/>
        <v>0.19</v>
      </c>
      <c r="AT79" s="2">
        <f t="shared" si="82"/>
        <v>43.8666666666667</v>
      </c>
      <c r="AU79" s="1">
        <f t="shared" si="79"/>
        <v>5563.79292900108</v>
      </c>
    </row>
    <row r="80" s="1" customFormat="1" spans="1:47">
      <c r="A80" s="6"/>
      <c r="B80" s="6"/>
      <c r="C80" s="9">
        <v>4</v>
      </c>
      <c r="D80" s="12">
        <v>10.5093983369333</v>
      </c>
      <c r="E80" s="13">
        <f t="shared" si="80"/>
        <v>3.84998180541936</v>
      </c>
      <c r="F80" s="9" t="s">
        <v>109</v>
      </c>
      <c r="G80" s="6">
        <v>5</v>
      </c>
      <c r="H80" s="11">
        <f t="shared" si="63"/>
        <v>10.5093983369333</v>
      </c>
      <c r="I80" s="11">
        <f t="shared" si="64"/>
        <v>283.659398336933</v>
      </c>
      <c r="J80" s="11">
        <f t="shared" si="65"/>
        <v>0.0652781685986126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0.285556967769661</v>
      </c>
      <c r="O80" s="11">
        <f t="shared" si="81"/>
        <v>0.0932913974264734</v>
      </c>
      <c r="P80" s="11">
        <f t="shared" si="68"/>
        <v>0.00608989157000551</v>
      </c>
      <c r="Q80" s="16">
        <f t="shared" si="69"/>
        <v>0.00115707939830105</v>
      </c>
      <c r="R80" s="11">
        <f t="shared" si="70"/>
        <v>0.0148697958333333</v>
      </c>
      <c r="S80" s="17">
        <f t="shared" si="71"/>
        <v>0.0778140743336399</v>
      </c>
      <c r="T80" s="3">
        <v>0.01</v>
      </c>
      <c r="U80" s="18">
        <f t="shared" si="72"/>
        <v>0.000778140743336399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0.0198781407433364</v>
      </c>
      <c r="AR80" s="25">
        <f t="shared" si="77"/>
        <v>7.82620833333333</v>
      </c>
      <c r="AS80" s="1">
        <f t="shared" si="78"/>
        <v>0.19</v>
      </c>
      <c r="AT80" s="2">
        <f t="shared" si="82"/>
        <v>43.8666666666667</v>
      </c>
      <c r="AU80" s="1">
        <f t="shared" si="79"/>
        <v>8687.40771233611</v>
      </c>
    </row>
    <row r="81" s="1" customFormat="1" spans="1:47">
      <c r="A81" s="6"/>
      <c r="B81" s="6"/>
      <c r="C81" s="9">
        <v>5</v>
      </c>
      <c r="D81" s="12">
        <v>18.4272892195161</v>
      </c>
      <c r="E81" s="13">
        <f t="shared" si="80"/>
        <v>10.5093983369333</v>
      </c>
      <c r="F81" s="9" t="s">
        <v>111</v>
      </c>
      <c r="G81" s="6">
        <v>6</v>
      </c>
      <c r="H81" s="11">
        <f t="shared" si="63"/>
        <v>18.4272892195161</v>
      </c>
      <c r="I81" s="11">
        <f t="shared" si="64"/>
        <v>291.577289219516</v>
      </c>
      <c r="J81" s="11">
        <f t="shared" si="65"/>
        <v>0.165800157236215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0.165463589189801</v>
      </c>
      <c r="P81" s="11">
        <f t="shared" si="68"/>
        <v>0.0274338891045375</v>
      </c>
      <c r="Q81" s="16">
        <f t="shared" si="69"/>
        <v>0.00521243892986213</v>
      </c>
      <c r="R81" s="11">
        <f t="shared" si="70"/>
        <v>0.0148697958333333</v>
      </c>
      <c r="S81" s="17">
        <f t="shared" si="71"/>
        <v>0.350538701962371</v>
      </c>
      <c r="T81" s="3">
        <v>0.01</v>
      </c>
      <c r="U81" s="18">
        <f t="shared" si="72"/>
        <v>0.00350538701962371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0.0226053870196237</v>
      </c>
      <c r="AR81" s="25">
        <f t="shared" si="77"/>
        <v>7.82620833333333</v>
      </c>
      <c r="AS81" s="1">
        <f t="shared" si="78"/>
        <v>0.19</v>
      </c>
      <c r="AT81" s="2">
        <f t="shared" si="82"/>
        <v>43.8666666666667</v>
      </c>
      <c r="AU81" s="1">
        <f t="shared" si="79"/>
        <v>9879.30491439212</v>
      </c>
    </row>
    <row r="82" s="1" customFormat="1" spans="1:47">
      <c r="A82" s="6"/>
      <c r="B82" s="6"/>
      <c r="C82" s="9">
        <v>6</v>
      </c>
      <c r="D82" s="12">
        <v>21.349209173</v>
      </c>
      <c r="E82" s="13">
        <f t="shared" si="80"/>
        <v>18.4272892195161</v>
      </c>
      <c r="F82" s="9" t="s">
        <v>109</v>
      </c>
      <c r="G82" s="6">
        <v>7</v>
      </c>
      <c r="H82" s="11">
        <f t="shared" si="63"/>
        <v>21.349209173</v>
      </c>
      <c r="I82" s="11">
        <f t="shared" si="64"/>
        <v>294.499209173</v>
      </c>
      <c r="J82" s="11">
        <f t="shared" si="65"/>
        <v>0.2309271106298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0.216291783418597</v>
      </c>
      <c r="P82" s="11">
        <f t="shared" si="68"/>
        <v>0.0499476365978232</v>
      </c>
      <c r="Q82" s="16">
        <f t="shared" si="69"/>
        <v>0.0094900509535864</v>
      </c>
      <c r="R82" s="11">
        <f t="shared" si="70"/>
        <v>0.0148697958333333</v>
      </c>
      <c r="S82" s="17">
        <f t="shared" si="71"/>
        <v>0.638209902809342</v>
      </c>
      <c r="T82" s="3">
        <v>0.01</v>
      </c>
      <c r="U82" s="18">
        <f t="shared" si="72"/>
        <v>0.00638209902809342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0.0254820990280934</v>
      </c>
      <c r="AR82" s="25">
        <f t="shared" si="77"/>
        <v>7.82620833333333</v>
      </c>
      <c r="AS82" s="1">
        <f t="shared" si="78"/>
        <v>0.19</v>
      </c>
      <c r="AT82" s="2">
        <f t="shared" si="82"/>
        <v>43.8666666666667</v>
      </c>
      <c r="AU82" s="1">
        <f t="shared" si="79"/>
        <v>11136.5236055782</v>
      </c>
    </row>
    <row r="83" s="1" customFormat="1" spans="1:47">
      <c r="A83" s="6"/>
      <c r="B83" s="6"/>
      <c r="C83" s="9">
        <v>7</v>
      </c>
      <c r="D83" s="12">
        <v>25.2529860751613</v>
      </c>
      <c r="E83" s="13">
        <f t="shared" si="80"/>
        <v>21.349209173</v>
      </c>
      <c r="F83" s="9" t="s">
        <v>109</v>
      </c>
      <c r="G83" s="6">
        <v>8</v>
      </c>
      <c r="H83" s="11">
        <f t="shared" si="63"/>
        <v>25.2529860751613</v>
      </c>
      <c r="I83" s="11">
        <f t="shared" si="64"/>
        <v>298.402986075161</v>
      </c>
      <c r="J83" s="11">
        <f t="shared" si="65"/>
        <v>0.355892726507696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0.244606230154107</v>
      </c>
      <c r="P83" s="11">
        <f t="shared" si="68"/>
        <v>0.0870535781703143</v>
      </c>
      <c r="Q83" s="16">
        <f t="shared" si="69"/>
        <v>0.0165401798523597</v>
      </c>
      <c r="R83" s="11">
        <f t="shared" si="70"/>
        <v>0.0148697958333333</v>
      </c>
      <c r="S83" s="17">
        <f t="shared" si="71"/>
        <v>1.11233402514391</v>
      </c>
      <c r="T83" s="3">
        <v>0.01</v>
      </c>
      <c r="U83" s="18">
        <f t="shared" si="72"/>
        <v>0.0111233402514391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0.0302233402514391</v>
      </c>
      <c r="AR83" s="25">
        <f t="shared" si="77"/>
        <v>7.82620833333333</v>
      </c>
      <c r="AS83" s="1">
        <f t="shared" si="78"/>
        <v>0.19</v>
      </c>
      <c r="AT83" s="2">
        <f t="shared" si="82"/>
        <v>43.8666666666667</v>
      </c>
      <c r="AU83" s="1">
        <f t="shared" si="79"/>
        <v>13208.603489787</v>
      </c>
    </row>
    <row r="84" s="1" customFormat="1" spans="1:47">
      <c r="A84" s="6"/>
      <c r="B84" s="6"/>
      <c r="C84" s="9">
        <v>8</v>
      </c>
      <c r="D84" s="12">
        <v>22.9457236948387</v>
      </c>
      <c r="E84" s="13">
        <f t="shared" si="80"/>
        <v>25.2529860751613</v>
      </c>
      <c r="F84" s="9" t="s">
        <v>109</v>
      </c>
      <c r="G84" s="6">
        <v>9</v>
      </c>
      <c r="H84" s="11">
        <f t="shared" si="63"/>
        <v>22.9457236948387</v>
      </c>
      <c r="I84" s="11">
        <f t="shared" si="64"/>
        <v>296.095723694839</v>
      </c>
      <c r="J84" s="11">
        <f t="shared" si="65"/>
        <v>0.275991399119803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0.235814735317126</v>
      </c>
      <c r="P84" s="11">
        <f t="shared" si="68"/>
        <v>0.0650828387332397</v>
      </c>
      <c r="Q84" s="16">
        <f t="shared" si="69"/>
        <v>0.0123657393593155</v>
      </c>
      <c r="R84" s="11">
        <f t="shared" si="70"/>
        <v>0.0148697958333333</v>
      </c>
      <c r="S84" s="17">
        <f t="shared" si="71"/>
        <v>0.831601152962405</v>
      </c>
      <c r="T84" s="3">
        <v>0.01</v>
      </c>
      <c r="U84" s="18">
        <f t="shared" si="72"/>
        <v>0.00831601152962405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0.0274160115296241</v>
      </c>
      <c r="AR84" s="25">
        <f t="shared" si="77"/>
        <v>7.82620833333333</v>
      </c>
      <c r="AS84" s="1">
        <f t="shared" si="78"/>
        <v>0.19</v>
      </c>
      <c r="AT84" s="2">
        <f t="shared" si="82"/>
        <v>43.8666666666667</v>
      </c>
      <c r="AU84" s="1">
        <f t="shared" si="79"/>
        <v>11981.707599278</v>
      </c>
    </row>
    <row r="85" s="1" customFormat="1" spans="1:47">
      <c r="A85" s="6"/>
      <c r="B85" s="6"/>
      <c r="C85" s="9">
        <v>9</v>
      </c>
      <c r="D85" s="12">
        <v>19.159529207</v>
      </c>
      <c r="E85" s="13">
        <f t="shared" si="80"/>
        <v>22.9457236948387</v>
      </c>
      <c r="F85" s="9" t="s">
        <v>109</v>
      </c>
      <c r="G85" s="6">
        <v>10</v>
      </c>
      <c r="H85" s="11">
        <f t="shared" si="63"/>
        <v>19.159529207</v>
      </c>
      <c r="I85" s="11">
        <f t="shared" si="64"/>
        <v>292.309529207</v>
      </c>
      <c r="J85" s="11">
        <f t="shared" si="65"/>
        <v>0.18026616643045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0.24899397991722</v>
      </c>
      <c r="P85" s="11">
        <f t="shared" si="68"/>
        <v>0.0448851902239377</v>
      </c>
      <c r="Q85" s="16">
        <f t="shared" si="69"/>
        <v>0.00852818614254817</v>
      </c>
      <c r="R85" s="11">
        <f t="shared" si="70"/>
        <v>0.0148697958333333</v>
      </c>
      <c r="S85" s="17">
        <f t="shared" si="71"/>
        <v>0.573524091260938</v>
      </c>
      <c r="T85" s="3">
        <v>0.01</v>
      </c>
      <c r="U85" s="18">
        <f t="shared" si="72"/>
        <v>0.00573524091260938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0.0173352409126094</v>
      </c>
      <c r="AR85" s="25">
        <f t="shared" si="77"/>
        <v>7.82620833333333</v>
      </c>
      <c r="AS85" s="1">
        <f t="shared" si="78"/>
        <v>0.19</v>
      </c>
      <c r="AT85" s="2">
        <f t="shared" si="82"/>
        <v>43.8666666666667</v>
      </c>
      <c r="AU85" s="1">
        <f t="shared" si="79"/>
        <v>7576.07602964031</v>
      </c>
    </row>
    <row r="86" s="1" customFormat="1" spans="1:47">
      <c r="A86" s="6"/>
      <c r="B86" s="6"/>
      <c r="C86" s="9">
        <v>10</v>
      </c>
      <c r="D86" s="12">
        <v>10.4866133975484</v>
      </c>
      <c r="E86" s="13">
        <f t="shared" si="80"/>
        <v>19.159529207</v>
      </c>
      <c r="F86" s="9" t="s">
        <v>109</v>
      </c>
      <c r="G86" s="6">
        <v>11</v>
      </c>
      <c r="H86" s="11">
        <f t="shared" si="63"/>
        <v>10.4866133975484</v>
      </c>
      <c r="I86" s="11">
        <f t="shared" si="64"/>
        <v>283.636613397548</v>
      </c>
      <c r="J86" s="11">
        <f t="shared" si="65"/>
        <v>0.0650984166923381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0.193903350208618</v>
      </c>
      <c r="O86" s="11">
        <f t="shared" si="81"/>
        <v>0.0884675228179974</v>
      </c>
      <c r="P86" s="11">
        <f t="shared" si="68"/>
        <v>0.00575909566414492</v>
      </c>
      <c r="Q86" s="16">
        <f t="shared" si="69"/>
        <v>0.00109422817618754</v>
      </c>
      <c r="R86" s="11">
        <f t="shared" si="70"/>
        <v>0.0148697958333333</v>
      </c>
      <c r="S86" s="17">
        <f t="shared" si="71"/>
        <v>0.0735873033128423</v>
      </c>
      <c r="T86" s="3">
        <v>0.01</v>
      </c>
      <c r="U86" s="18">
        <f t="shared" si="72"/>
        <v>0.000735873033128423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0.0123358730331284</v>
      </c>
      <c r="AR86" s="25">
        <f t="shared" si="77"/>
        <v>7.82620833333333</v>
      </c>
      <c r="AS86" s="1">
        <f t="shared" si="78"/>
        <v>0.19</v>
      </c>
      <c r="AT86" s="2">
        <f t="shared" si="82"/>
        <v>43.8666666666667</v>
      </c>
      <c r="AU86" s="1">
        <f t="shared" si="79"/>
        <v>5391.18622360714</v>
      </c>
    </row>
    <row r="87" s="1" customFormat="1" spans="1:48">
      <c r="A87" s="6"/>
      <c r="B87" s="6"/>
      <c r="C87" s="9">
        <v>11</v>
      </c>
      <c r="D87" s="12">
        <v>0.6866813014</v>
      </c>
      <c r="E87" s="13">
        <f t="shared" si="80"/>
        <v>10.4866133975484</v>
      </c>
      <c r="F87" s="9" t="s">
        <v>111</v>
      </c>
      <c r="G87" s="6">
        <v>12</v>
      </c>
      <c r="H87" s="11">
        <f t="shared" si="63"/>
        <v>0.6866813014</v>
      </c>
      <c r="I87" s="11">
        <f t="shared" si="64"/>
        <v>273.8366813014</v>
      </c>
      <c r="J87" s="11">
        <f t="shared" si="65"/>
        <v>0.0190558212088604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0.160970510487186</v>
      </c>
      <c r="P87" s="11">
        <f t="shared" si="68"/>
        <v>0.0030674252677428</v>
      </c>
      <c r="Q87" s="16">
        <f t="shared" si="69"/>
        <v>0.000582810800871133</v>
      </c>
      <c r="R87" s="11">
        <f t="shared" si="70"/>
        <v>0.0148697958333333</v>
      </c>
      <c r="S87" s="17">
        <f t="shared" si="71"/>
        <v>0.0391942705470548</v>
      </c>
      <c r="T87" s="3">
        <v>0.01</v>
      </c>
      <c r="U87" s="18">
        <f t="shared" si="72"/>
        <v>0.000391942705470548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0.0119919427054705</v>
      </c>
      <c r="AR87" s="25">
        <f t="shared" si="77"/>
        <v>7.82620833333333</v>
      </c>
      <c r="AS87" s="1">
        <f t="shared" si="78"/>
        <v>0.19</v>
      </c>
      <c r="AT87" s="2">
        <f t="shared" si="82"/>
        <v>43.8666666666667</v>
      </c>
      <c r="AU87" s="1">
        <f t="shared" si="79"/>
        <v>5240.87724755248</v>
      </c>
      <c r="AV87" s="1">
        <f>SUM(AU76:AU87)</f>
        <v>94075.9370946869</v>
      </c>
    </row>
    <row r="88" s="1" customFormat="1" spans="1:46">
      <c r="A88" s="6"/>
      <c r="B88" s="6"/>
      <c r="C88" s="9">
        <v>12</v>
      </c>
      <c r="D88" s="12">
        <v>-6.94086638080645</v>
      </c>
      <c r="E88" s="13">
        <f t="shared" si="80"/>
        <v>0.6866813014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-7.55</v>
      </c>
      <c r="E91" s="9"/>
      <c r="F91" s="9"/>
      <c r="G91" s="6">
        <v>1</v>
      </c>
      <c r="H91" s="11">
        <f t="shared" ref="H91:H102" si="83">E92</f>
        <v>-7.55</v>
      </c>
      <c r="I91" s="11">
        <f t="shared" ref="I91:I102" si="84">H91+273.15</f>
        <v>265.6</v>
      </c>
      <c r="J91" s="11">
        <f t="shared" ref="J91:J102" si="85">EXP(($C$18*(I91-$C$16))/($C$19*I91*$C$16))</f>
        <v>0.00632617372236979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0.000480283109002315</v>
      </c>
      <c r="Q91" s="16">
        <f t="shared" ref="Q91:Q102" si="89">P91*$B$93</f>
        <v>8.64509596204167e-5</v>
      </c>
      <c r="R91" s="11">
        <f t="shared" ref="R91:R102" si="90">L91*$B$93</f>
        <v>0.0136656</v>
      </c>
      <c r="S91" s="17">
        <f t="shared" ref="S91:S102" si="91">Q91/R91</f>
        <v>0.00632617372236979</v>
      </c>
      <c r="T91" s="3">
        <v>0.01</v>
      </c>
      <c r="U91" s="18">
        <f t="shared" ref="U91:U102" si="92">S91*T91</f>
        <v>6.32617372236979e-5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0.0148632617372237</v>
      </c>
      <c r="AR91" s="25">
        <f t="shared" ref="AR91:AR102" si="96">$B$91/12</f>
        <v>7.592</v>
      </c>
      <c r="AS91" s="1">
        <f t="shared" ref="AS91:AS102" si="97">$B$93</f>
        <v>0.18</v>
      </c>
      <c r="AT91" s="2">
        <f>$E$7/12</f>
        <v>49.0333333333333</v>
      </c>
      <c r="AU91" s="1">
        <f t="shared" ref="AU91:AU102" si="98">AT91*10000*AS91*0.67*AR91*AQ91</f>
        <v>6672.81448414437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-6.99819311977419</v>
      </c>
      <c r="E92" s="13">
        <f t="shared" ref="E92:E103" si="99">D91</f>
        <v>-7.55</v>
      </c>
      <c r="F92" s="9" t="s">
        <v>109</v>
      </c>
      <c r="G92" s="6">
        <v>2</v>
      </c>
      <c r="H92" s="11">
        <f t="shared" si="83"/>
        <v>-6.99819311977419</v>
      </c>
      <c r="I92" s="11">
        <f t="shared" si="84"/>
        <v>266.151806880226</v>
      </c>
      <c r="J92" s="11">
        <f t="shared" si="85"/>
        <v>0.00682574266249688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0.151359716890998</v>
      </c>
      <c r="P92" s="11">
        <f t="shared" si="88"/>
        <v>0.00103314247696633</v>
      </c>
      <c r="Q92" s="16">
        <f t="shared" si="89"/>
        <v>0.00018596564585394</v>
      </c>
      <c r="R92" s="11">
        <f t="shared" si="90"/>
        <v>0.0136656</v>
      </c>
      <c r="S92" s="17">
        <f t="shared" si="91"/>
        <v>0.0136083044911266</v>
      </c>
      <c r="T92" s="3">
        <v>0.01</v>
      </c>
      <c r="U92" s="18">
        <f t="shared" si="92"/>
        <v>0.000136083044911266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0.0149360830449113</v>
      </c>
      <c r="AR92" s="25">
        <f t="shared" si="96"/>
        <v>7.592</v>
      </c>
      <c r="AS92" s="1">
        <f t="shared" si="97"/>
        <v>0.18</v>
      </c>
      <c r="AT92" s="2">
        <f t="shared" ref="AT92:AT102" si="101">$E$7/12</f>
        <v>49.0333333333333</v>
      </c>
      <c r="AU92" s="1">
        <f t="shared" si="98"/>
        <v>6705.50738058142</v>
      </c>
    </row>
    <row r="93" s="1" customFormat="1" spans="1:47">
      <c r="A93" s="6" t="s">
        <v>72</v>
      </c>
      <c r="B93" s="6">
        <v>0.18</v>
      </c>
      <c r="C93" s="9">
        <v>2</v>
      </c>
      <c r="D93" s="12">
        <v>-5.13886543732143</v>
      </c>
      <c r="E93" s="13">
        <f t="shared" si="99"/>
        <v>-6.99819311977419</v>
      </c>
      <c r="F93" s="9" t="s">
        <v>109</v>
      </c>
      <c r="G93" s="6">
        <v>3</v>
      </c>
      <c r="H93" s="11">
        <f t="shared" si="83"/>
        <v>-5.13886543732143</v>
      </c>
      <c r="I93" s="11">
        <f t="shared" si="84"/>
        <v>268.011134562679</v>
      </c>
      <c r="J93" s="11">
        <f t="shared" si="85"/>
        <v>0.00879778407105881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0.226246574414031</v>
      </c>
      <c r="P93" s="11">
        <f t="shared" si="88"/>
        <v>0.00199046850851139</v>
      </c>
      <c r="Q93" s="16">
        <f t="shared" si="89"/>
        <v>0.00035828433153205</v>
      </c>
      <c r="R93" s="11">
        <f t="shared" si="90"/>
        <v>0.0136656</v>
      </c>
      <c r="S93" s="17">
        <f t="shared" si="91"/>
        <v>0.0262179729782849</v>
      </c>
      <c r="T93" s="3">
        <v>0.01</v>
      </c>
      <c r="U93" s="18">
        <f t="shared" si="92"/>
        <v>0.000262179729782849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0.0150621797297828</v>
      </c>
      <c r="AR93" s="25">
        <f t="shared" si="96"/>
        <v>7.592</v>
      </c>
      <c r="AS93" s="1">
        <f t="shared" si="97"/>
        <v>0.18</v>
      </c>
      <c r="AT93" s="2">
        <f t="shared" si="101"/>
        <v>49.0333333333333</v>
      </c>
      <c r="AU93" s="1">
        <f t="shared" si="98"/>
        <v>6762.11808959602</v>
      </c>
    </row>
    <row r="94" s="1" customFormat="1" spans="1:47">
      <c r="A94" s="6"/>
      <c r="B94" s="6"/>
      <c r="C94" s="9">
        <v>3</v>
      </c>
      <c r="D94" s="12">
        <v>3.84998180541936</v>
      </c>
      <c r="E94" s="13">
        <f t="shared" si="99"/>
        <v>-5.13886543732143</v>
      </c>
      <c r="F94" s="9" t="s">
        <v>109</v>
      </c>
      <c r="G94" s="6">
        <v>4</v>
      </c>
      <c r="H94" s="11">
        <f t="shared" si="83"/>
        <v>3.84998180541936</v>
      </c>
      <c r="I94" s="11">
        <f t="shared" si="84"/>
        <v>276.999981805419</v>
      </c>
      <c r="J94" s="11">
        <f t="shared" si="85"/>
        <v>0.0286005978084164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0.30017610590552</v>
      </c>
      <c r="P94" s="11">
        <f t="shared" si="88"/>
        <v>0.00858521607670039</v>
      </c>
      <c r="Q94" s="16">
        <f t="shared" si="89"/>
        <v>0.00154533889380607</v>
      </c>
      <c r="R94" s="11">
        <f t="shared" si="90"/>
        <v>0.0136656</v>
      </c>
      <c r="S94" s="17">
        <f t="shared" si="91"/>
        <v>0.113082403539257</v>
      </c>
      <c r="T94" s="3">
        <v>0.01</v>
      </c>
      <c r="U94" s="18">
        <f t="shared" si="92"/>
        <v>0.00113082403539257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0.0159308240353926</v>
      </c>
      <c r="AR94" s="25">
        <f t="shared" si="96"/>
        <v>7.592</v>
      </c>
      <c r="AS94" s="1">
        <f t="shared" si="97"/>
        <v>0.18</v>
      </c>
      <c r="AT94" s="2">
        <f t="shared" si="101"/>
        <v>49.0333333333333</v>
      </c>
      <c r="AU94" s="1">
        <f t="shared" si="98"/>
        <v>7152.09321124282</v>
      </c>
    </row>
    <row r="95" s="1" customFormat="1" spans="1:47">
      <c r="A95" s="6"/>
      <c r="B95" s="6"/>
      <c r="C95" s="9">
        <v>4</v>
      </c>
      <c r="D95" s="12">
        <v>10.5093983369333</v>
      </c>
      <c r="E95" s="13">
        <f t="shared" si="99"/>
        <v>3.84998180541936</v>
      </c>
      <c r="F95" s="9" t="s">
        <v>109</v>
      </c>
      <c r="G95" s="6">
        <v>5</v>
      </c>
      <c r="H95" s="11">
        <f t="shared" si="83"/>
        <v>10.5093983369333</v>
      </c>
      <c r="I95" s="11">
        <f t="shared" si="84"/>
        <v>283.659398336933</v>
      </c>
      <c r="J95" s="11">
        <f t="shared" si="85"/>
        <v>0.0652781685986126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0.277011345337379</v>
      </c>
      <c r="O95" s="11">
        <f t="shared" si="100"/>
        <v>0.090499544491441</v>
      </c>
      <c r="P95" s="11">
        <f t="shared" si="88"/>
        <v>0.00590764452340993</v>
      </c>
      <c r="Q95" s="16">
        <f t="shared" si="89"/>
        <v>0.00106337601421379</v>
      </c>
      <c r="R95" s="11">
        <f t="shared" si="90"/>
        <v>0.0136656</v>
      </c>
      <c r="S95" s="17">
        <f t="shared" si="91"/>
        <v>0.0778140743336398</v>
      </c>
      <c r="T95" s="3">
        <v>0.01</v>
      </c>
      <c r="U95" s="18">
        <f t="shared" si="92"/>
        <v>0.000778140743336398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0.0278781407433364</v>
      </c>
      <c r="AR95" s="25">
        <f t="shared" si="96"/>
        <v>7.592</v>
      </c>
      <c r="AS95" s="1">
        <f t="shared" si="97"/>
        <v>0.18</v>
      </c>
      <c r="AT95" s="2">
        <f t="shared" si="101"/>
        <v>49.0333333333333</v>
      </c>
      <c r="AU95" s="1">
        <f t="shared" si="98"/>
        <v>12515.8033702162</v>
      </c>
    </row>
    <row r="96" s="1" customFormat="1" spans="1:47">
      <c r="A96" s="6"/>
      <c r="B96" s="6"/>
      <c r="C96" s="9">
        <v>5</v>
      </c>
      <c r="D96" s="12">
        <v>18.4272892195161</v>
      </c>
      <c r="E96" s="13">
        <f t="shared" si="99"/>
        <v>10.5093983369333</v>
      </c>
      <c r="F96" s="9" t="s">
        <v>111</v>
      </c>
      <c r="G96" s="6">
        <v>6</v>
      </c>
      <c r="H96" s="11">
        <f t="shared" si="83"/>
        <v>18.4272892195161</v>
      </c>
      <c r="I96" s="11">
        <f t="shared" si="84"/>
        <v>291.577289219516</v>
      </c>
      <c r="J96" s="11">
        <f t="shared" si="85"/>
        <v>0.165800157236215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0.160511899968031</v>
      </c>
      <c r="P96" s="11">
        <f t="shared" si="88"/>
        <v>0.0266128982529832</v>
      </c>
      <c r="Q96" s="16">
        <f t="shared" si="89"/>
        <v>0.00479032168553697</v>
      </c>
      <c r="R96" s="11">
        <f t="shared" si="90"/>
        <v>0.0136656</v>
      </c>
      <c r="S96" s="17">
        <f t="shared" si="91"/>
        <v>0.350538701962371</v>
      </c>
      <c r="T96" s="3">
        <v>0.01</v>
      </c>
      <c r="U96" s="18">
        <f t="shared" si="92"/>
        <v>0.00350538701962371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0.0306053870196237</v>
      </c>
      <c r="AR96" s="25">
        <f t="shared" si="96"/>
        <v>7.592</v>
      </c>
      <c r="AS96" s="1">
        <f t="shared" si="97"/>
        <v>0.18</v>
      </c>
      <c r="AT96" s="2">
        <f t="shared" si="101"/>
        <v>49.0333333333333</v>
      </c>
      <c r="AU96" s="1">
        <f t="shared" si="98"/>
        <v>13740.1919853116</v>
      </c>
    </row>
    <row r="97" s="1" customFormat="1" spans="1:47">
      <c r="A97" s="6"/>
      <c r="B97" s="6"/>
      <c r="C97" s="9">
        <v>6</v>
      </c>
      <c r="D97" s="12">
        <v>21.349209173</v>
      </c>
      <c r="E97" s="13">
        <f t="shared" si="99"/>
        <v>18.4272892195161</v>
      </c>
      <c r="F97" s="9" t="s">
        <v>109</v>
      </c>
      <c r="G97" s="6">
        <v>7</v>
      </c>
      <c r="H97" s="11">
        <f t="shared" si="83"/>
        <v>21.349209173</v>
      </c>
      <c r="I97" s="11">
        <f t="shared" si="84"/>
        <v>294.499209173</v>
      </c>
      <c r="J97" s="11">
        <f t="shared" si="85"/>
        <v>0.2309271106298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0.209819001715048</v>
      </c>
      <c r="P97" s="11">
        <f t="shared" si="88"/>
        <v>0.0484528958212851</v>
      </c>
      <c r="Q97" s="16">
        <f t="shared" si="89"/>
        <v>0.00872152124783133</v>
      </c>
      <c r="R97" s="11">
        <f t="shared" si="90"/>
        <v>0.0136656</v>
      </c>
      <c r="S97" s="17">
        <f t="shared" si="91"/>
        <v>0.638209902809341</v>
      </c>
      <c r="T97" s="3">
        <v>0.01</v>
      </c>
      <c r="U97" s="18">
        <f t="shared" si="92"/>
        <v>0.00638209902809341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0.0334820990280934</v>
      </c>
      <c r="AR97" s="25">
        <f t="shared" si="96"/>
        <v>7.592</v>
      </c>
      <c r="AS97" s="1">
        <f t="shared" si="97"/>
        <v>0.18</v>
      </c>
      <c r="AT97" s="2">
        <f t="shared" si="101"/>
        <v>49.0333333333333</v>
      </c>
      <c r="AU97" s="1">
        <f t="shared" si="98"/>
        <v>15031.682769515</v>
      </c>
    </row>
    <row r="98" s="1" customFormat="1" spans="1:47">
      <c r="A98" s="6"/>
      <c r="B98" s="6"/>
      <c r="C98" s="9">
        <v>7</v>
      </c>
      <c r="D98" s="12">
        <v>25.2529860751613</v>
      </c>
      <c r="E98" s="13">
        <f t="shared" si="99"/>
        <v>21.349209173</v>
      </c>
      <c r="F98" s="9" t="s">
        <v>109</v>
      </c>
      <c r="G98" s="6">
        <v>8</v>
      </c>
      <c r="H98" s="11">
        <f t="shared" si="83"/>
        <v>25.2529860751613</v>
      </c>
      <c r="I98" s="11">
        <f t="shared" si="84"/>
        <v>298.402986075161</v>
      </c>
      <c r="J98" s="11">
        <f t="shared" si="85"/>
        <v>0.355892726507696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0.237286105893763</v>
      </c>
      <c r="P98" s="11">
        <f t="shared" si="88"/>
        <v>0.0844483991889252</v>
      </c>
      <c r="Q98" s="16">
        <f t="shared" si="89"/>
        <v>0.0152007118540065</v>
      </c>
      <c r="R98" s="11">
        <f t="shared" si="90"/>
        <v>0.0136656</v>
      </c>
      <c r="S98" s="17">
        <f t="shared" si="91"/>
        <v>1.1123340251439</v>
      </c>
      <c r="T98" s="3">
        <v>0.01</v>
      </c>
      <c r="U98" s="18">
        <f t="shared" si="92"/>
        <v>0.011123340251439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0.038223340251439</v>
      </c>
      <c r="AR98" s="25">
        <f t="shared" si="96"/>
        <v>7.592</v>
      </c>
      <c r="AS98" s="1">
        <f t="shared" si="97"/>
        <v>0.18</v>
      </c>
      <c r="AT98" s="2">
        <f t="shared" si="101"/>
        <v>49.0333333333333</v>
      </c>
      <c r="AU98" s="1">
        <f t="shared" si="98"/>
        <v>17160.2480647577</v>
      </c>
    </row>
    <row r="99" s="1" customFormat="1" spans="1:47">
      <c r="A99" s="6"/>
      <c r="B99" s="6"/>
      <c r="C99" s="9">
        <v>8</v>
      </c>
      <c r="D99" s="12">
        <v>22.9457236948387</v>
      </c>
      <c r="E99" s="13">
        <f t="shared" si="99"/>
        <v>25.2529860751613</v>
      </c>
      <c r="F99" s="9" t="s">
        <v>109</v>
      </c>
      <c r="G99" s="6">
        <v>9</v>
      </c>
      <c r="H99" s="11">
        <f t="shared" si="83"/>
        <v>22.9457236948387</v>
      </c>
      <c r="I99" s="11">
        <f t="shared" si="84"/>
        <v>296.095723694839</v>
      </c>
      <c r="J99" s="11">
        <f t="shared" si="85"/>
        <v>0.275991399119803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0.228757706704837</v>
      </c>
      <c r="P99" s="11">
        <f t="shared" si="88"/>
        <v>0.0631351595329057</v>
      </c>
      <c r="Q99" s="16">
        <f t="shared" si="89"/>
        <v>0.011364328715923</v>
      </c>
      <c r="R99" s="11">
        <f t="shared" si="90"/>
        <v>0.0136656</v>
      </c>
      <c r="S99" s="17">
        <f t="shared" si="91"/>
        <v>0.831601152962403</v>
      </c>
      <c r="T99" s="3">
        <v>0.01</v>
      </c>
      <c r="U99" s="18">
        <f t="shared" si="92"/>
        <v>0.00831601152962403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0.035416011529624</v>
      </c>
      <c r="AR99" s="25">
        <f t="shared" si="96"/>
        <v>7.592</v>
      </c>
      <c r="AS99" s="1">
        <f t="shared" si="97"/>
        <v>0.18</v>
      </c>
      <c r="AT99" s="2">
        <f t="shared" si="101"/>
        <v>49.0333333333333</v>
      </c>
      <c r="AU99" s="1">
        <f t="shared" si="98"/>
        <v>15899.9066882908</v>
      </c>
    </row>
    <row r="100" s="1" customFormat="1" spans="1:47">
      <c r="A100" s="6"/>
      <c r="B100" s="6"/>
      <c r="C100" s="9">
        <v>9</v>
      </c>
      <c r="D100" s="12">
        <v>19.159529207</v>
      </c>
      <c r="E100" s="13">
        <f t="shared" si="99"/>
        <v>22.9457236948387</v>
      </c>
      <c r="F100" s="9" t="s">
        <v>109</v>
      </c>
      <c r="G100" s="6">
        <v>10</v>
      </c>
      <c r="H100" s="11">
        <f t="shared" si="83"/>
        <v>19.159529207</v>
      </c>
      <c r="I100" s="11">
        <f t="shared" si="84"/>
        <v>292.309529207</v>
      </c>
      <c r="J100" s="11">
        <f t="shared" si="85"/>
        <v>0.18026616643045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0.241542547171932</v>
      </c>
      <c r="P100" s="11">
        <f t="shared" si="88"/>
        <v>0.0435419490085304</v>
      </c>
      <c r="Q100" s="16">
        <f t="shared" si="89"/>
        <v>0.00783755082153547</v>
      </c>
      <c r="R100" s="11">
        <f t="shared" si="90"/>
        <v>0.0136656</v>
      </c>
      <c r="S100" s="17">
        <f t="shared" si="91"/>
        <v>0.573524091260937</v>
      </c>
      <c r="T100" s="3">
        <v>0.01</v>
      </c>
      <c r="U100" s="18">
        <f t="shared" si="92"/>
        <v>0.00573524091260937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0.0205352409126094</v>
      </c>
      <c r="AR100" s="25">
        <f t="shared" si="96"/>
        <v>7.592</v>
      </c>
      <c r="AS100" s="1">
        <f t="shared" si="97"/>
        <v>0.18</v>
      </c>
      <c r="AT100" s="2">
        <f t="shared" si="101"/>
        <v>49.0333333333333</v>
      </c>
      <c r="AU100" s="1">
        <f t="shared" si="98"/>
        <v>9219.23164778024</v>
      </c>
    </row>
    <row r="101" s="1" customFormat="1" spans="1:47">
      <c r="A101" s="6"/>
      <c r="B101" s="6"/>
      <c r="C101" s="9">
        <v>10</v>
      </c>
      <c r="D101" s="12">
        <v>10.4866133975484</v>
      </c>
      <c r="E101" s="13">
        <f t="shared" si="99"/>
        <v>19.159529207</v>
      </c>
      <c r="F101" s="9" t="s">
        <v>109</v>
      </c>
      <c r="G101" s="6">
        <v>11</v>
      </c>
      <c r="H101" s="11">
        <f t="shared" si="83"/>
        <v>10.4866133975484</v>
      </c>
      <c r="I101" s="11">
        <f t="shared" si="84"/>
        <v>283.636613397548</v>
      </c>
      <c r="J101" s="11">
        <f t="shared" si="85"/>
        <v>0.0650984166923381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0.188100568255231</v>
      </c>
      <c r="O101" s="11">
        <f t="shared" si="100"/>
        <v>0.0858200299081701</v>
      </c>
      <c r="P101" s="11">
        <f t="shared" si="88"/>
        <v>0.00558674806751097</v>
      </c>
      <c r="Q101" s="16">
        <f t="shared" si="89"/>
        <v>0.00100561465215198</v>
      </c>
      <c r="R101" s="11">
        <f t="shared" si="90"/>
        <v>0.0136656</v>
      </c>
      <c r="S101" s="17">
        <f t="shared" si="91"/>
        <v>0.0735873033128421</v>
      </c>
      <c r="T101" s="3">
        <v>0.01</v>
      </c>
      <c r="U101" s="18">
        <f t="shared" si="92"/>
        <v>0.000735873033128421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0.0155358730331284</v>
      </c>
      <c r="AR101" s="25">
        <f t="shared" si="96"/>
        <v>7.592</v>
      </c>
      <c r="AS101" s="1">
        <f t="shared" si="97"/>
        <v>0.18</v>
      </c>
      <c r="AT101" s="2">
        <f t="shared" si="101"/>
        <v>49.0333333333333</v>
      </c>
      <c r="AU101" s="1">
        <f t="shared" si="98"/>
        <v>6974.78120429381</v>
      </c>
    </row>
    <row r="102" s="1" customFormat="1" spans="1:48">
      <c r="A102" s="6"/>
      <c r="B102" s="6"/>
      <c r="C102" s="9">
        <v>11</v>
      </c>
      <c r="D102" s="12">
        <v>0.6866813014</v>
      </c>
      <c r="E102" s="13">
        <f t="shared" si="99"/>
        <v>10.4866133975484</v>
      </c>
      <c r="F102" s="9" t="s">
        <v>111</v>
      </c>
      <c r="G102" s="6">
        <v>12</v>
      </c>
      <c r="H102" s="11">
        <f t="shared" si="83"/>
        <v>0.6866813014</v>
      </c>
      <c r="I102" s="11">
        <f t="shared" si="84"/>
        <v>273.8366813014</v>
      </c>
      <c r="J102" s="11">
        <f t="shared" si="85"/>
        <v>0.0190558212088604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0.156153281840659</v>
      </c>
      <c r="P102" s="11">
        <f t="shared" si="88"/>
        <v>0.00297562901993239</v>
      </c>
      <c r="Q102" s="16">
        <f t="shared" si="89"/>
        <v>0.00053561322358783</v>
      </c>
      <c r="R102" s="11">
        <f t="shared" si="90"/>
        <v>0.0136656</v>
      </c>
      <c r="S102" s="17">
        <f t="shared" si="91"/>
        <v>0.0391942705470547</v>
      </c>
      <c r="T102" s="3">
        <v>0.01</v>
      </c>
      <c r="U102" s="18">
        <f t="shared" si="92"/>
        <v>0.000391942705470547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0.0151919427054705</v>
      </c>
      <c r="AR102" s="25">
        <f t="shared" si="96"/>
        <v>7.592</v>
      </c>
      <c r="AS102" s="1">
        <f t="shared" si="97"/>
        <v>0.18</v>
      </c>
      <c r="AT102" s="2">
        <f t="shared" si="101"/>
        <v>49.0333333333333</v>
      </c>
      <c r="AU102" s="1">
        <f t="shared" si="98"/>
        <v>6820.37476831049</v>
      </c>
      <c r="AV102" s="1">
        <f>SUM(AU91:AU102)</f>
        <v>124654.75366404</v>
      </c>
    </row>
    <row r="103" s="1" customFormat="1" spans="1:46">
      <c r="A103" s="6"/>
      <c r="B103" s="6"/>
      <c r="C103" s="9">
        <v>12</v>
      </c>
      <c r="D103" s="12">
        <v>-6.94086638080645</v>
      </c>
      <c r="E103" s="13">
        <f t="shared" si="99"/>
        <v>0.6866813014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f>F9</f>
        <v>122.786</v>
      </c>
      <c r="C107" s="9" t="s">
        <v>108</v>
      </c>
      <c r="D107" s="10">
        <v>-7.55</v>
      </c>
      <c r="E107" s="9"/>
      <c r="F107" s="9"/>
      <c r="G107" s="6">
        <v>1</v>
      </c>
      <c r="H107" s="11">
        <f t="shared" ref="H107:H118" si="102">E108</f>
        <v>-7.55</v>
      </c>
      <c r="I107" s="11">
        <f t="shared" ref="I107:I118" si="103">H107+273.15</f>
        <v>265.6</v>
      </c>
      <c r="J107" s="11">
        <f t="shared" ref="J107:J118" si="104">EXP(($C$18*(I107-$C$16))/($C$19*I107*$C$16))</f>
        <v>0.00632617372236979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0.0174772252501852</v>
      </c>
      <c r="Q107" s="16">
        <f t="shared" ref="Q107:Q118" si="108">P107*$B$109</f>
        <v>0.00506839532255371</v>
      </c>
      <c r="R107" s="11">
        <f t="shared" ref="R107:R118" si="109">L107*$B$109</f>
        <v>0.80117865</v>
      </c>
      <c r="S107" s="17">
        <f t="shared" ref="S107:S118" si="110">Q107/R107</f>
        <v>0.00632617372236979</v>
      </c>
      <c r="T107" s="3">
        <v>0.27</v>
      </c>
      <c r="U107" s="18">
        <f t="shared" ref="U107:U118" si="111">S107*T107</f>
        <v>0.00170806690503984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>U107*0.67*AD107+(V107+W107+X107+Y107+Z107+AA107)/1000</f>
        <v>0.226731877399649</v>
      </c>
      <c r="AC107" s="25">
        <f t="shared" ref="AC107:AC118" si="112">$B$107/12</f>
        <v>10.2321666666667</v>
      </c>
      <c r="AD107" s="1">
        <f t="shared" ref="AD107:AD118" si="113">$B$109</f>
        <v>0.29</v>
      </c>
      <c r="AE107" s="26">
        <f>$E$9/12</f>
        <v>257.391666666667</v>
      </c>
      <c r="AF107" s="1">
        <f>AE107*10000*AC107*AB107</f>
        <v>5971379.48414221</v>
      </c>
    </row>
    <row r="108" s="1" customFormat="1" spans="1:32">
      <c r="A108" s="6" t="s">
        <v>110</v>
      </c>
      <c r="B108" s="6">
        <v>27</v>
      </c>
      <c r="C108" s="9">
        <v>1</v>
      </c>
      <c r="D108" s="12">
        <v>-6.99819311977419</v>
      </c>
      <c r="E108" s="13">
        <f t="shared" ref="E108:E119" si="114">D107</f>
        <v>-7.55</v>
      </c>
      <c r="F108" s="9" t="s">
        <v>109</v>
      </c>
      <c r="G108" s="6">
        <v>2</v>
      </c>
      <c r="H108" s="11">
        <f t="shared" si="102"/>
        <v>-6.99819311977419</v>
      </c>
      <c r="I108" s="11">
        <f t="shared" si="103"/>
        <v>266.151806880226</v>
      </c>
      <c r="J108" s="11">
        <f t="shared" si="104"/>
        <v>0.00682574266249688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5">L108+O107-P107-N108</f>
        <v>5.50789277474981</v>
      </c>
      <c r="P108" s="11">
        <f t="shared" si="107"/>
        <v>0.0375954586930681</v>
      </c>
      <c r="Q108" s="16">
        <f t="shared" si="108"/>
        <v>0.0109026830209897</v>
      </c>
      <c r="R108" s="11">
        <f t="shared" si="109"/>
        <v>0.80117865</v>
      </c>
      <c r="S108" s="17">
        <f t="shared" si="110"/>
        <v>0.0136083044911266</v>
      </c>
      <c r="T108" s="3">
        <v>0.27</v>
      </c>
      <c r="U108" s="18">
        <f t="shared" si="111"/>
        <v>0.00367424221260418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ref="AB108:AB118" si="116">U108*0.67*AD108+(V108+W108+X108+Y108+Z108+AA108)/1000</f>
        <v>0.227113905261909</v>
      </c>
      <c r="AC108" s="25">
        <f t="shared" si="112"/>
        <v>10.2321666666667</v>
      </c>
      <c r="AD108" s="1">
        <f t="shared" si="113"/>
        <v>0.29</v>
      </c>
      <c r="AE108" s="26">
        <f t="shared" ref="AE108:AE118" si="117">$E$9/12</f>
        <v>257.391666666667</v>
      </c>
      <c r="AF108" s="1">
        <f t="shared" ref="AF108:AF118" si="118">AE108*10000*AC108*AB108</f>
        <v>5981440.85427344</v>
      </c>
    </row>
    <row r="109" s="1" customFormat="1" spans="1:32">
      <c r="A109" s="6" t="s">
        <v>72</v>
      </c>
      <c r="B109" s="6">
        <v>0.29</v>
      </c>
      <c r="C109" s="9">
        <v>2</v>
      </c>
      <c r="D109" s="12">
        <v>-5.13886543732143</v>
      </c>
      <c r="E109" s="13">
        <f t="shared" si="114"/>
        <v>-6.99819311977419</v>
      </c>
      <c r="F109" s="9" t="s">
        <v>109</v>
      </c>
      <c r="G109" s="6">
        <v>3</v>
      </c>
      <c r="H109" s="11">
        <f t="shared" si="102"/>
        <v>-5.13886543732143</v>
      </c>
      <c r="I109" s="11">
        <f t="shared" si="103"/>
        <v>268.011134562679</v>
      </c>
      <c r="J109" s="11">
        <f t="shared" si="104"/>
        <v>0.00879778407105881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5"/>
        <v>8.23298231605674</v>
      </c>
      <c r="P109" s="11">
        <f t="shared" si="107"/>
        <v>0.0724320006775129</v>
      </c>
      <c r="Q109" s="16">
        <f t="shared" si="108"/>
        <v>0.0210052801964787</v>
      </c>
      <c r="R109" s="11">
        <f t="shared" si="109"/>
        <v>0.80117865</v>
      </c>
      <c r="S109" s="17">
        <f t="shared" si="110"/>
        <v>0.0262179729782849</v>
      </c>
      <c r="T109" s="3">
        <v>0.27</v>
      </c>
      <c r="U109" s="18">
        <f t="shared" si="111"/>
        <v>0.00707885270413691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6"/>
        <v>0.227775421080414</v>
      </c>
      <c r="AC109" s="25">
        <f t="shared" si="112"/>
        <v>10.2321666666667</v>
      </c>
      <c r="AD109" s="1">
        <f t="shared" si="113"/>
        <v>0.29</v>
      </c>
      <c r="AE109" s="26">
        <f t="shared" si="117"/>
        <v>257.391666666667</v>
      </c>
      <c r="AF109" s="1">
        <f t="shared" si="118"/>
        <v>5998863.02724867</v>
      </c>
    </row>
    <row r="110" s="1" customFormat="1" spans="1:32">
      <c r="A110" s="6"/>
      <c r="B110" s="6"/>
      <c r="C110" s="9">
        <v>3</v>
      </c>
      <c r="D110" s="12">
        <v>3.84998180541936</v>
      </c>
      <c r="E110" s="13">
        <f t="shared" si="114"/>
        <v>-5.13886543732143</v>
      </c>
      <c r="F110" s="9" t="s">
        <v>109</v>
      </c>
      <c r="G110" s="6">
        <v>4</v>
      </c>
      <c r="H110" s="11">
        <f t="shared" si="102"/>
        <v>3.84998180541936</v>
      </c>
      <c r="I110" s="11">
        <f t="shared" si="103"/>
        <v>276.999981805419</v>
      </c>
      <c r="J110" s="11">
        <f t="shared" si="104"/>
        <v>0.0286005978084164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5"/>
        <v>10.9232353153792</v>
      </c>
      <c r="P110" s="11">
        <f t="shared" si="107"/>
        <v>0.312411060021852</v>
      </c>
      <c r="Q110" s="16">
        <f t="shared" si="108"/>
        <v>0.0905992074063371</v>
      </c>
      <c r="R110" s="11">
        <f t="shared" si="109"/>
        <v>0.80117865</v>
      </c>
      <c r="S110" s="17">
        <f t="shared" si="110"/>
        <v>0.113082403539257</v>
      </c>
      <c r="T110" s="3">
        <v>0.27</v>
      </c>
      <c r="U110" s="18">
        <f t="shared" si="111"/>
        <v>0.0305322489555994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6"/>
        <v>0.232332415972073</v>
      </c>
      <c r="AC110" s="25">
        <f t="shared" si="112"/>
        <v>10.2321666666667</v>
      </c>
      <c r="AD110" s="1">
        <f t="shared" si="113"/>
        <v>0.29</v>
      </c>
      <c r="AE110" s="26">
        <f t="shared" si="117"/>
        <v>257.391666666667</v>
      </c>
      <c r="AF110" s="1">
        <f t="shared" si="118"/>
        <v>6118879.43657532</v>
      </c>
    </row>
    <row r="111" s="1" customFormat="1" spans="1:32">
      <c r="A111" s="6"/>
      <c r="B111" s="6"/>
      <c r="C111" s="9">
        <v>4</v>
      </c>
      <c r="D111" s="12">
        <v>10.5093983369333</v>
      </c>
      <c r="E111" s="13">
        <f t="shared" si="114"/>
        <v>3.84998180541936</v>
      </c>
      <c r="F111" s="9" t="s">
        <v>109</v>
      </c>
      <c r="G111" s="6">
        <v>5</v>
      </c>
      <c r="H111" s="11">
        <f t="shared" si="102"/>
        <v>10.5093983369333</v>
      </c>
      <c r="I111" s="11">
        <f t="shared" si="103"/>
        <v>283.659398336933</v>
      </c>
      <c r="J111" s="11">
        <f t="shared" si="104"/>
        <v>0.0652781685986126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10.0802830425895</v>
      </c>
      <c r="O111" s="11">
        <f t="shared" si="115"/>
        <v>3.29322621276787</v>
      </c>
      <c r="P111" s="11">
        <f t="shared" si="107"/>
        <v>0.214975775950431</v>
      </c>
      <c r="Q111" s="16">
        <f t="shared" si="108"/>
        <v>0.0623429750256251</v>
      </c>
      <c r="R111" s="11">
        <f t="shared" si="109"/>
        <v>0.80117865</v>
      </c>
      <c r="S111" s="17">
        <f t="shared" si="110"/>
        <v>0.0778140743336397</v>
      </c>
      <c r="T111" s="3">
        <v>0.27</v>
      </c>
      <c r="U111" s="18">
        <f t="shared" si="111"/>
        <v>0.0210098000700827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6"/>
        <v>0.279282204153617</v>
      </c>
      <c r="AC111" s="25">
        <f t="shared" si="112"/>
        <v>10.2321666666667</v>
      </c>
      <c r="AD111" s="1">
        <f t="shared" si="113"/>
        <v>0.29</v>
      </c>
      <c r="AE111" s="26">
        <f t="shared" si="117"/>
        <v>257.391666666667</v>
      </c>
      <c r="AF111" s="1">
        <f t="shared" si="118"/>
        <v>7355384.00376472</v>
      </c>
    </row>
    <row r="112" s="1" customFormat="1" spans="1:32">
      <c r="A112" s="6"/>
      <c r="B112" s="6"/>
      <c r="C112" s="9">
        <v>5</v>
      </c>
      <c r="D112" s="12">
        <v>18.4272892195161</v>
      </c>
      <c r="E112" s="13">
        <f t="shared" si="114"/>
        <v>10.5093983369333</v>
      </c>
      <c r="F112" s="9" t="s">
        <v>111</v>
      </c>
      <c r="G112" s="6">
        <v>6</v>
      </c>
      <c r="H112" s="11">
        <f t="shared" si="102"/>
        <v>18.4272892195161</v>
      </c>
      <c r="I112" s="11">
        <f t="shared" si="103"/>
        <v>291.577289219516</v>
      </c>
      <c r="J112" s="11">
        <f t="shared" si="104"/>
        <v>0.165800157236215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5"/>
        <v>5.84093543681744</v>
      </c>
      <c r="P112" s="11">
        <f t="shared" si="107"/>
        <v>0.968428013830912</v>
      </c>
      <c r="Q112" s="16">
        <f t="shared" si="108"/>
        <v>0.280844124010964</v>
      </c>
      <c r="R112" s="11">
        <f t="shared" si="109"/>
        <v>0.80117865</v>
      </c>
      <c r="S112" s="17">
        <f t="shared" si="110"/>
        <v>0.350538701962371</v>
      </c>
      <c r="T112" s="3">
        <v>0.27</v>
      </c>
      <c r="U112" s="18">
        <f t="shared" si="111"/>
        <v>0.0946454495298401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6"/>
        <v>0.293589610843648</v>
      </c>
      <c r="AC112" s="25">
        <f t="shared" si="112"/>
        <v>10.2321666666667</v>
      </c>
      <c r="AD112" s="1">
        <f t="shared" si="113"/>
        <v>0.29</v>
      </c>
      <c r="AE112" s="26">
        <f t="shared" si="117"/>
        <v>257.391666666667</v>
      </c>
      <c r="AF112" s="1">
        <f t="shared" si="118"/>
        <v>7732194.51563437</v>
      </c>
    </row>
    <row r="113" s="1" customFormat="1" spans="1:32">
      <c r="A113" s="6"/>
      <c r="B113" s="6"/>
      <c r="C113" s="9">
        <v>6</v>
      </c>
      <c r="D113" s="12">
        <v>21.349209173</v>
      </c>
      <c r="E113" s="13">
        <f t="shared" si="114"/>
        <v>18.4272892195161</v>
      </c>
      <c r="F113" s="9" t="s">
        <v>109</v>
      </c>
      <c r="G113" s="6">
        <v>7</v>
      </c>
      <c r="H113" s="11">
        <f t="shared" si="102"/>
        <v>21.349209173</v>
      </c>
      <c r="I113" s="11">
        <f t="shared" si="103"/>
        <v>294.499209173</v>
      </c>
      <c r="J113" s="11">
        <f t="shared" si="104"/>
        <v>0.2309271106298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5"/>
        <v>7.63519242298652</v>
      </c>
      <c r="P113" s="11">
        <f t="shared" si="107"/>
        <v>1.76317292534282</v>
      </c>
      <c r="Q113" s="16">
        <f t="shared" si="108"/>
        <v>0.511320148349419</v>
      </c>
      <c r="R113" s="11">
        <f t="shared" si="109"/>
        <v>0.80117865</v>
      </c>
      <c r="S113" s="17">
        <f t="shared" si="110"/>
        <v>0.638209902809341</v>
      </c>
      <c r="T113" s="3">
        <v>0.27</v>
      </c>
      <c r="U113" s="18">
        <f t="shared" si="111"/>
        <v>0.172316673758522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6"/>
        <v>0.308681129711281</v>
      </c>
      <c r="AC113" s="25">
        <f t="shared" si="112"/>
        <v>10.2321666666667</v>
      </c>
      <c r="AD113" s="1">
        <f t="shared" si="113"/>
        <v>0.29</v>
      </c>
      <c r="AE113" s="26">
        <f t="shared" si="117"/>
        <v>257.391666666667</v>
      </c>
      <c r="AF113" s="1">
        <f t="shared" si="118"/>
        <v>8129655.98944329</v>
      </c>
    </row>
    <row r="114" s="1" customFormat="1" spans="1:32">
      <c r="A114" s="6"/>
      <c r="B114" s="6"/>
      <c r="C114" s="9">
        <v>7</v>
      </c>
      <c r="D114" s="12">
        <v>25.2529860751613</v>
      </c>
      <c r="E114" s="13">
        <f t="shared" si="114"/>
        <v>21.349209173</v>
      </c>
      <c r="F114" s="9" t="s">
        <v>109</v>
      </c>
      <c r="G114" s="6">
        <v>8</v>
      </c>
      <c r="H114" s="11">
        <f t="shared" si="102"/>
        <v>25.2529860751613</v>
      </c>
      <c r="I114" s="11">
        <f t="shared" si="103"/>
        <v>298.402986075161</v>
      </c>
      <c r="J114" s="11">
        <f t="shared" si="104"/>
        <v>0.355892726507696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5"/>
        <v>8.6347044976437</v>
      </c>
      <c r="P114" s="11">
        <f t="shared" si="107"/>
        <v>3.07302852625469</v>
      </c>
      <c r="Q114" s="16">
        <f t="shared" si="108"/>
        <v>0.891178272613859</v>
      </c>
      <c r="R114" s="11">
        <f t="shared" si="109"/>
        <v>0.80117865</v>
      </c>
      <c r="S114" s="17">
        <f t="shared" si="110"/>
        <v>1.1123340251439</v>
      </c>
      <c r="T114" s="3">
        <v>0.27</v>
      </c>
      <c r="U114" s="18">
        <f t="shared" si="111"/>
        <v>0.300330186788854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6"/>
        <v>0.333554155293074</v>
      </c>
      <c r="AC114" s="25">
        <f t="shared" si="112"/>
        <v>10.2321666666667</v>
      </c>
      <c r="AD114" s="1">
        <f t="shared" si="113"/>
        <v>0.29</v>
      </c>
      <c r="AE114" s="26">
        <f t="shared" si="117"/>
        <v>257.391666666667</v>
      </c>
      <c r="AF114" s="1">
        <f t="shared" si="118"/>
        <v>8784730.50464199</v>
      </c>
    </row>
    <row r="115" s="1" customFormat="1" spans="1:32">
      <c r="A115" s="6"/>
      <c r="B115" s="6"/>
      <c r="C115" s="9">
        <v>8</v>
      </c>
      <c r="D115" s="12">
        <v>22.9457236948387</v>
      </c>
      <c r="E115" s="13">
        <f t="shared" si="114"/>
        <v>25.2529860751613</v>
      </c>
      <c r="F115" s="9" t="s">
        <v>109</v>
      </c>
      <c r="G115" s="6">
        <v>9</v>
      </c>
      <c r="H115" s="11">
        <f t="shared" si="102"/>
        <v>22.9457236948387</v>
      </c>
      <c r="I115" s="11">
        <f t="shared" si="103"/>
        <v>296.095723694839</v>
      </c>
      <c r="J115" s="11">
        <f t="shared" si="104"/>
        <v>0.275991399119803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5"/>
        <v>8.32436097138901</v>
      </c>
      <c r="P115" s="11">
        <f t="shared" si="107"/>
        <v>2.29745203127194</v>
      </c>
      <c r="Q115" s="16">
        <f t="shared" si="108"/>
        <v>0.666261089068862</v>
      </c>
      <c r="R115" s="11">
        <f t="shared" si="109"/>
        <v>0.80117865</v>
      </c>
      <c r="S115" s="17">
        <f t="shared" si="110"/>
        <v>0.831601152962403</v>
      </c>
      <c r="T115" s="3">
        <v>0.27</v>
      </c>
      <c r="U115" s="18">
        <f t="shared" si="111"/>
        <v>0.224532311299849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6"/>
        <v>0.318826628085561</v>
      </c>
      <c r="AC115" s="25">
        <f t="shared" si="112"/>
        <v>10.2321666666667</v>
      </c>
      <c r="AD115" s="1">
        <f t="shared" si="113"/>
        <v>0.29</v>
      </c>
      <c r="AE115" s="26">
        <f t="shared" si="117"/>
        <v>257.391666666667</v>
      </c>
      <c r="AF115" s="1">
        <f t="shared" si="118"/>
        <v>8396855.38612004</v>
      </c>
    </row>
    <row r="116" s="1" customFormat="1" spans="1:32">
      <c r="A116" s="6"/>
      <c r="B116" s="6"/>
      <c r="C116" s="9">
        <v>9</v>
      </c>
      <c r="D116" s="12">
        <v>19.159529207</v>
      </c>
      <c r="E116" s="13">
        <f t="shared" si="114"/>
        <v>22.9457236948387</v>
      </c>
      <c r="F116" s="9" t="s">
        <v>109</v>
      </c>
      <c r="G116" s="6">
        <v>10</v>
      </c>
      <c r="H116" s="11">
        <f t="shared" si="102"/>
        <v>19.159529207</v>
      </c>
      <c r="I116" s="11">
        <f t="shared" si="103"/>
        <v>292.309529207</v>
      </c>
      <c r="J116" s="11">
        <f t="shared" si="104"/>
        <v>0.18026616643045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5"/>
        <v>8.78959394011708</v>
      </c>
      <c r="P116" s="11">
        <f t="shared" si="107"/>
        <v>1.58446640406522</v>
      </c>
      <c r="Q116" s="16">
        <f t="shared" si="108"/>
        <v>0.459495257178914</v>
      </c>
      <c r="R116" s="11">
        <f t="shared" si="109"/>
        <v>0.80117865</v>
      </c>
      <c r="S116" s="17">
        <f t="shared" si="110"/>
        <v>0.573524091260937</v>
      </c>
      <c r="T116" s="3">
        <v>0.27</v>
      </c>
      <c r="U116" s="18">
        <f t="shared" si="111"/>
        <v>0.154851504640453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6"/>
        <v>0.25648764735164</v>
      </c>
      <c r="AC116" s="25">
        <f t="shared" si="112"/>
        <v>10.2321666666667</v>
      </c>
      <c r="AD116" s="1">
        <f t="shared" si="113"/>
        <v>0.29</v>
      </c>
      <c r="AE116" s="26">
        <f t="shared" si="117"/>
        <v>257.391666666667</v>
      </c>
      <c r="AF116" s="1">
        <f t="shared" si="118"/>
        <v>6755049.589396</v>
      </c>
    </row>
    <row r="117" s="1" customFormat="1" spans="1:32">
      <c r="A117" s="6"/>
      <c r="B117" s="6"/>
      <c r="C117" s="9">
        <v>10</v>
      </c>
      <c r="D117" s="12">
        <v>10.4866133975484</v>
      </c>
      <c r="E117" s="13">
        <f t="shared" si="114"/>
        <v>19.159529207</v>
      </c>
      <c r="F117" s="9" t="s">
        <v>109</v>
      </c>
      <c r="G117" s="6">
        <v>11</v>
      </c>
      <c r="H117" s="11">
        <f t="shared" si="102"/>
        <v>10.4866133975484</v>
      </c>
      <c r="I117" s="11">
        <f t="shared" si="103"/>
        <v>283.636613397548</v>
      </c>
      <c r="J117" s="11">
        <f t="shared" si="104"/>
        <v>0.0650984166923381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6.84487115924926</v>
      </c>
      <c r="O117" s="11">
        <f t="shared" si="115"/>
        <v>3.12294137680259</v>
      </c>
      <c r="P117" s="11">
        <f t="shared" si="107"/>
        <v>0.203298539052839</v>
      </c>
      <c r="Q117" s="16">
        <f t="shared" si="108"/>
        <v>0.0589565763253233</v>
      </c>
      <c r="R117" s="11">
        <f t="shared" si="109"/>
        <v>0.80117865</v>
      </c>
      <c r="S117" s="17">
        <f t="shared" si="110"/>
        <v>0.0735873033128421</v>
      </c>
      <c r="T117" s="3">
        <v>0.27</v>
      </c>
      <c r="U117" s="18">
        <f t="shared" si="111"/>
        <v>0.0198685718944674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6"/>
        <v>0.230260463519095</v>
      </c>
      <c r="AC117" s="25">
        <f t="shared" si="112"/>
        <v>10.2321666666667</v>
      </c>
      <c r="AD117" s="1">
        <f t="shared" si="113"/>
        <v>0.29</v>
      </c>
      <c r="AE117" s="26">
        <f t="shared" si="117"/>
        <v>257.391666666667</v>
      </c>
      <c r="AF117" s="1">
        <f t="shared" si="118"/>
        <v>6064310.95457919</v>
      </c>
    </row>
    <row r="118" s="1" customFormat="1" spans="1:33">
      <c r="A118" s="6"/>
      <c r="B118" s="6"/>
      <c r="C118" s="9">
        <v>11</v>
      </c>
      <c r="D118" s="12">
        <v>0.6866813014</v>
      </c>
      <c r="E118" s="13">
        <f t="shared" si="114"/>
        <v>10.4866133975484</v>
      </c>
      <c r="F118" s="9" t="s">
        <v>111</v>
      </c>
      <c r="G118" s="6">
        <v>12</v>
      </c>
      <c r="H118" s="11">
        <f t="shared" si="102"/>
        <v>0.6866813014</v>
      </c>
      <c r="I118" s="11">
        <f t="shared" si="103"/>
        <v>273.8366813014</v>
      </c>
      <c r="J118" s="11">
        <f t="shared" si="104"/>
        <v>0.0190558212088604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5"/>
        <v>5.68232783774975</v>
      </c>
      <c r="P118" s="11">
        <f t="shared" si="107"/>
        <v>0.10828142332629</v>
      </c>
      <c r="Q118" s="16">
        <f t="shared" si="108"/>
        <v>0.031401612764624</v>
      </c>
      <c r="R118" s="11">
        <f t="shared" si="109"/>
        <v>0.80117865</v>
      </c>
      <c r="S118" s="17">
        <f t="shared" si="110"/>
        <v>0.0391942705470547</v>
      </c>
      <c r="T118" s="3">
        <v>0.27</v>
      </c>
      <c r="U118" s="18">
        <f t="shared" si="111"/>
        <v>0.0105824530477048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6"/>
        <v>0.228456170627169</v>
      </c>
      <c r="AC118" s="25">
        <f t="shared" si="112"/>
        <v>10.2321666666667</v>
      </c>
      <c r="AD118" s="1">
        <f t="shared" si="113"/>
        <v>0.29</v>
      </c>
      <c r="AE118" s="26">
        <f t="shared" si="117"/>
        <v>257.391666666667</v>
      </c>
      <c r="AF118" s="1">
        <f t="shared" si="118"/>
        <v>6016791.75400714</v>
      </c>
      <c r="AG118" s="1">
        <f>SUM(AF107:AF118)</f>
        <v>83305535.4998264</v>
      </c>
    </row>
    <row r="119" s="1" customFormat="1" spans="1:46">
      <c r="A119" s="6"/>
      <c r="B119" s="6"/>
      <c r="C119" s="9">
        <v>12</v>
      </c>
      <c r="D119" s="12">
        <v>-6.94086638080645</v>
      </c>
      <c r="E119" s="13">
        <f t="shared" si="114"/>
        <v>0.6866813014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82">
      <c r="AT120" s="2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</row>
    <row r="121" s="1" customFormat="1" spans="19:82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</row>
    <row r="122" s="1" customFormat="1" spans="1:82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</row>
    <row r="123" s="1" customFormat="1" spans="1:82">
      <c r="A123" s="6" t="s">
        <v>107</v>
      </c>
      <c r="B123" s="6">
        <f>F10</f>
        <v>625.464</v>
      </c>
      <c r="C123" s="9" t="s">
        <v>108</v>
      </c>
      <c r="D123" s="10">
        <v>-7.55</v>
      </c>
      <c r="E123" s="9"/>
      <c r="F123" s="9"/>
      <c r="G123" s="6">
        <v>1</v>
      </c>
      <c r="H123" s="11">
        <f t="shared" ref="H123:H134" si="119">E124</f>
        <v>-7.55</v>
      </c>
      <c r="I123" s="11">
        <f t="shared" ref="I123:I134" si="120">H123+273.15</f>
        <v>265.6</v>
      </c>
      <c r="J123" s="11">
        <f t="shared" ref="J123:J134" si="121">EXP(($C$18*(I123-$C$16))/($C$19*I123*$C$16))</f>
        <v>0.00632617372236979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0.00329732826757358</v>
      </c>
      <c r="Q123" s="16">
        <f t="shared" ref="Q123:Q134" si="125">P123*$B$125</f>
        <v>0.000857305349569132</v>
      </c>
      <c r="R123" s="11">
        <f t="shared" ref="R123:R134" si="126">L123*$B$125</f>
        <v>0.1355172</v>
      </c>
      <c r="S123" s="17">
        <f t="shared" ref="S123:S134" si="127">Q123/R123</f>
        <v>0.00632617372236979</v>
      </c>
      <c r="T123" s="3">
        <v>0.01</v>
      </c>
      <c r="U123" s="18">
        <f t="shared" ref="U123:U134" si="128">S123*T123</f>
        <v>6.32617372236979e-5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0.0055532617372237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0.516666666666667</v>
      </c>
      <c r="AX123" s="1">
        <f t="shared" ref="AX123:AX134" si="134">AW123*10000*AV123*0.67*AU123*AT123</f>
        <v>260.512045677759</v>
      </c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</row>
    <row r="124" s="1" customFormat="1" spans="1:82">
      <c r="A124" s="6" t="s">
        <v>110</v>
      </c>
      <c r="B124" s="6">
        <v>1</v>
      </c>
      <c r="C124" s="9">
        <v>1</v>
      </c>
      <c r="D124" s="12">
        <v>-6.99819311977419</v>
      </c>
      <c r="E124" s="13">
        <f t="shared" ref="E124:E135" si="135">D123</f>
        <v>-7.55</v>
      </c>
      <c r="F124" s="9" t="s">
        <v>109</v>
      </c>
      <c r="G124" s="6">
        <v>2</v>
      </c>
      <c r="H124" s="11">
        <f t="shared" si="119"/>
        <v>-6.99819311977419</v>
      </c>
      <c r="I124" s="11">
        <f t="shared" si="120"/>
        <v>266.151806880226</v>
      </c>
      <c r="J124" s="11">
        <f t="shared" si="121"/>
        <v>0.00682574266249688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1.03914267173243</v>
      </c>
      <c r="P124" s="11">
        <f t="shared" si="124"/>
        <v>0.00709292046686501</v>
      </c>
      <c r="Q124" s="16">
        <f t="shared" si="125"/>
        <v>0.0018441593213849</v>
      </c>
      <c r="R124" s="11">
        <f t="shared" si="126"/>
        <v>0.1355172</v>
      </c>
      <c r="S124" s="17">
        <f t="shared" si="127"/>
        <v>0.0136083044911266</v>
      </c>
      <c r="T124" s="3">
        <v>0.01</v>
      </c>
      <c r="U124" s="18">
        <f t="shared" si="128"/>
        <v>0.000136083044911266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0.00562608304491127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0.516666666666667</v>
      </c>
      <c r="AX124" s="1">
        <f t="shared" si="134"/>
        <v>263.928205176861</v>
      </c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</row>
    <row r="125" s="1" customFormat="1" spans="1:82">
      <c r="A125" s="6" t="s">
        <v>72</v>
      </c>
      <c r="B125" s="6">
        <v>0.26</v>
      </c>
      <c r="C125" s="9">
        <v>2</v>
      </c>
      <c r="D125" s="12">
        <v>-5.13886543732143</v>
      </c>
      <c r="E125" s="13">
        <f t="shared" si="135"/>
        <v>-6.99819311977419</v>
      </c>
      <c r="F125" s="9" t="s">
        <v>109</v>
      </c>
      <c r="G125" s="6">
        <v>3</v>
      </c>
      <c r="H125" s="11">
        <f t="shared" si="119"/>
        <v>-5.13886543732143</v>
      </c>
      <c r="I125" s="11">
        <f t="shared" si="120"/>
        <v>268.011134562679</v>
      </c>
      <c r="J125" s="11">
        <f t="shared" si="121"/>
        <v>0.00879778407105881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1.55326975126556</v>
      </c>
      <c r="P125" s="11">
        <f t="shared" si="124"/>
        <v>0.0136653318757416</v>
      </c>
      <c r="Q125" s="16">
        <f t="shared" si="125"/>
        <v>0.00355298628769283</v>
      </c>
      <c r="R125" s="11">
        <f t="shared" si="126"/>
        <v>0.1355172</v>
      </c>
      <c r="S125" s="17">
        <f t="shared" si="127"/>
        <v>0.0262179729782849</v>
      </c>
      <c r="T125" s="3">
        <v>0.01</v>
      </c>
      <c r="U125" s="18">
        <f t="shared" si="128"/>
        <v>0.000262179729782849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0.00575217972978285</v>
      </c>
      <c r="AU125" s="25">
        <f t="shared" si="132"/>
        <v>52.122</v>
      </c>
      <c r="AV125" s="1">
        <f t="shared" si="133"/>
        <v>0.26</v>
      </c>
      <c r="AW125" s="2">
        <f t="shared" si="137"/>
        <v>0.516666666666667</v>
      </c>
      <c r="AX125" s="1">
        <f t="shared" si="134"/>
        <v>269.84359452523</v>
      </c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</row>
    <row r="126" s="1" customFormat="1" spans="1:82">
      <c r="A126" s="6"/>
      <c r="B126" s="6"/>
      <c r="C126" s="9">
        <v>3</v>
      </c>
      <c r="D126" s="12">
        <v>3.84998180541936</v>
      </c>
      <c r="E126" s="13">
        <f t="shared" si="135"/>
        <v>-5.13886543732143</v>
      </c>
      <c r="F126" s="9" t="s">
        <v>109</v>
      </c>
      <c r="G126" s="6">
        <v>4</v>
      </c>
      <c r="H126" s="11">
        <f t="shared" si="119"/>
        <v>3.84998180541936</v>
      </c>
      <c r="I126" s="11">
        <f t="shared" si="120"/>
        <v>276.999981805419</v>
      </c>
      <c r="J126" s="11">
        <f t="shared" si="121"/>
        <v>0.0286005978084164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2.06082441938982</v>
      </c>
      <c r="P126" s="11">
        <f t="shared" si="124"/>
        <v>0.0589408103727315</v>
      </c>
      <c r="Q126" s="16">
        <f t="shared" si="125"/>
        <v>0.0153246106969102</v>
      </c>
      <c r="R126" s="11">
        <f t="shared" si="126"/>
        <v>0.1355172</v>
      </c>
      <c r="S126" s="17">
        <f t="shared" si="127"/>
        <v>0.113082403539257</v>
      </c>
      <c r="T126" s="3">
        <v>0.01</v>
      </c>
      <c r="U126" s="18">
        <f t="shared" si="128"/>
        <v>0.00113082403539257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0.00662082403539257</v>
      </c>
      <c r="AU126" s="25">
        <f t="shared" si="132"/>
        <v>52.122</v>
      </c>
      <c r="AV126" s="1">
        <f t="shared" si="133"/>
        <v>0.26</v>
      </c>
      <c r="AW126" s="2">
        <f t="shared" si="137"/>
        <v>0.516666666666667</v>
      </c>
      <c r="AX126" s="1">
        <f t="shared" si="134"/>
        <v>310.593034355138</v>
      </c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</row>
    <row r="127" s="1" customFormat="1" spans="1:82">
      <c r="A127" s="6"/>
      <c r="B127" s="6"/>
      <c r="C127" s="9">
        <v>4</v>
      </c>
      <c r="D127" s="12">
        <v>10.5093983369333</v>
      </c>
      <c r="E127" s="13">
        <f t="shared" si="135"/>
        <v>3.84998180541936</v>
      </c>
      <c r="F127" s="9" t="s">
        <v>109</v>
      </c>
      <c r="G127" s="6">
        <v>5</v>
      </c>
      <c r="H127" s="11">
        <f t="shared" si="119"/>
        <v>10.5093983369333</v>
      </c>
      <c r="I127" s="11">
        <f t="shared" si="120"/>
        <v>283.659398336933</v>
      </c>
      <c r="J127" s="11">
        <f t="shared" si="121"/>
        <v>0.0652781685986126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1.90178942856623</v>
      </c>
      <c r="O127" s="11">
        <f t="shared" si="136"/>
        <v>0.621314180450854</v>
      </c>
      <c r="P127" s="11">
        <f t="shared" si="124"/>
        <v>0.0405582518241797</v>
      </c>
      <c r="Q127" s="16">
        <f t="shared" si="125"/>
        <v>0.0105451454742867</v>
      </c>
      <c r="R127" s="11">
        <f t="shared" si="126"/>
        <v>0.1355172</v>
      </c>
      <c r="S127" s="17">
        <f t="shared" si="127"/>
        <v>0.0778140743336398</v>
      </c>
      <c r="T127" s="3">
        <v>0.01</v>
      </c>
      <c r="U127" s="18">
        <f t="shared" si="128"/>
        <v>0.000778140743336398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0.0107281407433364</v>
      </c>
      <c r="AU127" s="25">
        <f t="shared" si="132"/>
        <v>52.122</v>
      </c>
      <c r="AV127" s="1">
        <f t="shared" si="133"/>
        <v>0.26</v>
      </c>
      <c r="AW127" s="2">
        <f t="shared" si="137"/>
        <v>0.516666666666667</v>
      </c>
      <c r="AX127" s="1">
        <f t="shared" si="134"/>
        <v>503.273575713489</v>
      </c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</row>
    <row r="128" s="1" customFormat="1" spans="1:82">
      <c r="A128" s="6"/>
      <c r="B128" s="6"/>
      <c r="C128" s="9">
        <v>5</v>
      </c>
      <c r="D128" s="12">
        <v>18.4272892195161</v>
      </c>
      <c r="E128" s="13">
        <f t="shared" si="135"/>
        <v>10.5093983369333</v>
      </c>
      <c r="F128" s="9" t="s">
        <v>111</v>
      </c>
      <c r="G128" s="6">
        <v>6</v>
      </c>
      <c r="H128" s="11">
        <f t="shared" si="119"/>
        <v>18.4272892195161</v>
      </c>
      <c r="I128" s="11">
        <f t="shared" si="120"/>
        <v>291.577289219516</v>
      </c>
      <c r="J128" s="11">
        <f t="shared" si="121"/>
        <v>0.165800157236215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1.10197592862667</v>
      </c>
      <c r="P128" s="11">
        <f t="shared" si="124"/>
        <v>0.182707782236827</v>
      </c>
      <c r="Q128" s="16">
        <f t="shared" si="125"/>
        <v>0.047504023381575</v>
      </c>
      <c r="R128" s="11">
        <f t="shared" si="126"/>
        <v>0.1355172</v>
      </c>
      <c r="S128" s="17">
        <f t="shared" si="127"/>
        <v>0.350538701962371</v>
      </c>
      <c r="T128" s="3">
        <v>0.01</v>
      </c>
      <c r="U128" s="18">
        <f t="shared" si="128"/>
        <v>0.00350538701962371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0.0134553870196237</v>
      </c>
      <c r="AU128" s="25">
        <f t="shared" si="132"/>
        <v>52.122</v>
      </c>
      <c r="AV128" s="1">
        <f t="shared" si="133"/>
        <v>0.26</v>
      </c>
      <c r="AW128" s="2">
        <f t="shared" si="137"/>
        <v>0.516666666666667</v>
      </c>
      <c r="AX128" s="1">
        <f t="shared" si="134"/>
        <v>631.212891402552</v>
      </c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</row>
    <row r="129" s="1" customFormat="1" spans="1:82">
      <c r="A129" s="6"/>
      <c r="B129" s="6"/>
      <c r="C129" s="9">
        <v>6</v>
      </c>
      <c r="D129" s="12">
        <v>21.349209173</v>
      </c>
      <c r="E129" s="13">
        <f t="shared" si="135"/>
        <v>18.4272892195161</v>
      </c>
      <c r="F129" s="9" t="s">
        <v>109</v>
      </c>
      <c r="G129" s="6">
        <v>7</v>
      </c>
      <c r="H129" s="11">
        <f t="shared" si="119"/>
        <v>21.349209173</v>
      </c>
      <c r="I129" s="11">
        <f t="shared" si="120"/>
        <v>294.499209173</v>
      </c>
      <c r="J129" s="11">
        <f t="shared" si="121"/>
        <v>0.2309271106298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1.44048814638985</v>
      </c>
      <c r="P129" s="11">
        <f t="shared" si="124"/>
        <v>0.332647765542285</v>
      </c>
      <c r="Q129" s="16">
        <f t="shared" si="125"/>
        <v>0.086488419040994</v>
      </c>
      <c r="R129" s="11">
        <f t="shared" si="126"/>
        <v>0.1355172</v>
      </c>
      <c r="S129" s="17">
        <f t="shared" si="127"/>
        <v>0.638209902809341</v>
      </c>
      <c r="T129" s="3">
        <v>0.01</v>
      </c>
      <c r="U129" s="18">
        <f t="shared" si="128"/>
        <v>0.00638209902809341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0.0163320990280934</v>
      </c>
      <c r="AU129" s="25">
        <f t="shared" si="132"/>
        <v>52.122</v>
      </c>
      <c r="AV129" s="1">
        <f t="shared" si="133"/>
        <v>0.26</v>
      </c>
      <c r="AW129" s="2">
        <f t="shared" si="137"/>
        <v>0.516666666666667</v>
      </c>
      <c r="AX129" s="1">
        <f t="shared" si="134"/>
        <v>766.163874376908</v>
      </c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</row>
    <row r="130" s="1" customFormat="1" spans="1:82">
      <c r="A130" s="6"/>
      <c r="B130" s="6"/>
      <c r="C130" s="9">
        <v>7</v>
      </c>
      <c r="D130" s="12">
        <v>25.2529860751613</v>
      </c>
      <c r="E130" s="13">
        <f t="shared" si="135"/>
        <v>21.349209173</v>
      </c>
      <c r="F130" s="9" t="s">
        <v>109</v>
      </c>
      <c r="G130" s="6">
        <v>8</v>
      </c>
      <c r="H130" s="11">
        <f t="shared" si="119"/>
        <v>25.2529860751613</v>
      </c>
      <c r="I130" s="11">
        <f t="shared" si="120"/>
        <v>298.402986075161</v>
      </c>
      <c r="J130" s="11">
        <f t="shared" si="121"/>
        <v>0.355892726507696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1.62906038084756</v>
      </c>
      <c r="P130" s="11">
        <f t="shared" si="124"/>
        <v>0.579770740585506</v>
      </c>
      <c r="Q130" s="16">
        <f t="shared" si="125"/>
        <v>0.150740392552231</v>
      </c>
      <c r="R130" s="11">
        <f t="shared" si="126"/>
        <v>0.1355172</v>
      </c>
      <c r="S130" s="17">
        <f t="shared" si="127"/>
        <v>1.1123340251439</v>
      </c>
      <c r="T130" s="3">
        <v>0.01</v>
      </c>
      <c r="U130" s="18">
        <f t="shared" si="128"/>
        <v>0.011123340251439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0.021073340251439</v>
      </c>
      <c r="AU130" s="25">
        <f t="shared" si="132"/>
        <v>52.122</v>
      </c>
      <c r="AV130" s="1">
        <f t="shared" si="133"/>
        <v>0.26</v>
      </c>
      <c r="AW130" s="2">
        <f t="shared" si="137"/>
        <v>0.516666666666667</v>
      </c>
      <c r="AX130" s="1">
        <f t="shared" si="134"/>
        <v>988.582789348308</v>
      </c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</row>
    <row r="131" s="1" customFormat="1" spans="1:82">
      <c r="A131" s="6"/>
      <c r="B131" s="6"/>
      <c r="C131" s="9">
        <v>8</v>
      </c>
      <c r="D131" s="12">
        <v>22.9457236948387</v>
      </c>
      <c r="E131" s="13">
        <f t="shared" si="135"/>
        <v>25.2529860751613</v>
      </c>
      <c r="F131" s="9" t="s">
        <v>109</v>
      </c>
      <c r="G131" s="6">
        <v>9</v>
      </c>
      <c r="H131" s="11">
        <f t="shared" si="119"/>
        <v>22.9457236948387</v>
      </c>
      <c r="I131" s="11">
        <f t="shared" si="120"/>
        <v>296.095723694839</v>
      </c>
      <c r="J131" s="11">
        <f t="shared" si="121"/>
        <v>0.275991399119803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1.57050964026206</v>
      </c>
      <c r="P131" s="11">
        <f t="shared" si="124"/>
        <v>0.433447152947064</v>
      </c>
      <c r="Q131" s="16">
        <f t="shared" si="125"/>
        <v>0.112696259766237</v>
      </c>
      <c r="R131" s="11">
        <f t="shared" si="126"/>
        <v>0.1355172</v>
      </c>
      <c r="S131" s="17">
        <f t="shared" si="127"/>
        <v>0.831601152962403</v>
      </c>
      <c r="T131" s="3">
        <v>0.01</v>
      </c>
      <c r="U131" s="18">
        <f t="shared" si="128"/>
        <v>0.00831601152962403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0.018266011529624</v>
      </c>
      <c r="AU131" s="25">
        <f t="shared" si="132"/>
        <v>52.122</v>
      </c>
      <c r="AV131" s="1">
        <f t="shared" si="133"/>
        <v>0.26</v>
      </c>
      <c r="AW131" s="2">
        <f t="shared" si="137"/>
        <v>0.516666666666667</v>
      </c>
      <c r="AX131" s="1">
        <f t="shared" si="134"/>
        <v>856.886683020789</v>
      </c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</row>
    <row r="132" s="1" customFormat="1" spans="1:82">
      <c r="A132" s="6"/>
      <c r="B132" s="6"/>
      <c r="C132" s="9">
        <v>9</v>
      </c>
      <c r="D132" s="12">
        <v>19.159529207</v>
      </c>
      <c r="E132" s="13">
        <f t="shared" si="135"/>
        <v>22.9457236948387</v>
      </c>
      <c r="F132" s="9" t="s">
        <v>109</v>
      </c>
      <c r="G132" s="6">
        <v>10</v>
      </c>
      <c r="H132" s="11">
        <f t="shared" si="119"/>
        <v>19.159529207</v>
      </c>
      <c r="I132" s="11">
        <f t="shared" si="120"/>
        <v>292.309529207</v>
      </c>
      <c r="J132" s="11">
        <f t="shared" si="121"/>
        <v>0.18026616643045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1.65828248731499</v>
      </c>
      <c r="P132" s="11">
        <f t="shared" si="124"/>
        <v>0.298932226847026</v>
      </c>
      <c r="Q132" s="16">
        <f t="shared" si="125"/>
        <v>0.0777223789802267</v>
      </c>
      <c r="R132" s="11">
        <f t="shared" si="126"/>
        <v>0.1355172</v>
      </c>
      <c r="S132" s="17">
        <f t="shared" si="127"/>
        <v>0.573524091260937</v>
      </c>
      <c r="T132" s="3">
        <v>0.01</v>
      </c>
      <c r="U132" s="18">
        <f t="shared" si="128"/>
        <v>0.00573524091260937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0.0112252409126094</v>
      </c>
      <c r="AU132" s="25">
        <f t="shared" si="132"/>
        <v>52.122</v>
      </c>
      <c r="AV132" s="1">
        <f t="shared" si="133"/>
        <v>0.26</v>
      </c>
      <c r="AW132" s="2">
        <f t="shared" si="137"/>
        <v>0.516666666666667</v>
      </c>
      <c r="AX132" s="1">
        <f t="shared" si="134"/>
        <v>526.593308895885</v>
      </c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</row>
    <row r="133" s="1" customFormat="1" spans="1:82">
      <c r="A133" s="6"/>
      <c r="B133" s="6"/>
      <c r="C133" s="9">
        <v>10</v>
      </c>
      <c r="D133" s="12">
        <v>10.4866133975484</v>
      </c>
      <c r="E133" s="13">
        <f t="shared" si="135"/>
        <v>19.159529207</v>
      </c>
      <c r="F133" s="9" t="s">
        <v>109</v>
      </c>
      <c r="G133" s="6">
        <v>11</v>
      </c>
      <c r="H133" s="11">
        <f t="shared" si="119"/>
        <v>10.4866133975484</v>
      </c>
      <c r="I133" s="11">
        <f t="shared" si="120"/>
        <v>283.636613397548</v>
      </c>
      <c r="J133" s="11">
        <f t="shared" si="121"/>
        <v>0.0650984166923381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1.29138274744457</v>
      </c>
      <c r="O133" s="11">
        <f t="shared" si="136"/>
        <v>0.589187513023399</v>
      </c>
      <c r="P133" s="11">
        <f t="shared" si="124"/>
        <v>0.0383551742327196</v>
      </c>
      <c r="Q133" s="16">
        <f t="shared" si="125"/>
        <v>0.00997234530050709</v>
      </c>
      <c r="R133" s="11">
        <f t="shared" si="126"/>
        <v>0.1355172</v>
      </c>
      <c r="S133" s="17">
        <f t="shared" si="127"/>
        <v>0.0735873033128421</v>
      </c>
      <c r="T133" s="3">
        <v>0.01</v>
      </c>
      <c r="U133" s="18">
        <f t="shared" si="128"/>
        <v>0.000735873033128422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0.00622587303312842</v>
      </c>
      <c r="AU133" s="25">
        <f t="shared" si="132"/>
        <v>52.122</v>
      </c>
      <c r="AV133" s="1">
        <f t="shared" si="133"/>
        <v>0.26</v>
      </c>
      <c r="AW133" s="2">
        <f t="shared" si="137"/>
        <v>0.516666666666667</v>
      </c>
      <c r="AX133" s="1">
        <f t="shared" si="134"/>
        <v>292.065275641255</v>
      </c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</row>
    <row r="134" s="1" customFormat="1" spans="1:51">
      <c r="A134" s="6"/>
      <c r="B134" s="6"/>
      <c r="C134" s="9">
        <v>11</v>
      </c>
      <c r="D134" s="12">
        <v>0.6866813014</v>
      </c>
      <c r="E134" s="13">
        <f t="shared" si="135"/>
        <v>10.4866133975484</v>
      </c>
      <c r="F134" s="9" t="s">
        <v>111</v>
      </c>
      <c r="G134" s="6">
        <v>12</v>
      </c>
      <c r="H134" s="11">
        <f t="shared" si="119"/>
        <v>0.6866813014</v>
      </c>
      <c r="I134" s="11">
        <f t="shared" si="120"/>
        <v>273.8366813014</v>
      </c>
      <c r="J134" s="11">
        <f t="shared" si="121"/>
        <v>0.0190558212088604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1.07205233879068</v>
      </c>
      <c r="P134" s="11">
        <f t="shared" si="124"/>
        <v>0.0204288376945358</v>
      </c>
      <c r="Q134" s="16">
        <f t="shared" si="125"/>
        <v>0.00531149780057932</v>
      </c>
      <c r="R134" s="11">
        <f t="shared" si="126"/>
        <v>0.1355172</v>
      </c>
      <c r="S134" s="17">
        <f t="shared" si="127"/>
        <v>0.0391942705470547</v>
      </c>
      <c r="T134" s="3">
        <v>0.01</v>
      </c>
      <c r="U134" s="18">
        <f t="shared" si="128"/>
        <v>0.000391942705470547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0.00588194270547055</v>
      </c>
      <c r="AU134" s="25">
        <f t="shared" si="132"/>
        <v>52.122</v>
      </c>
      <c r="AV134" s="1">
        <f t="shared" si="133"/>
        <v>0.26</v>
      </c>
      <c r="AW134" s="2">
        <f t="shared" si="137"/>
        <v>0.516666666666667</v>
      </c>
      <c r="AX134" s="1">
        <f t="shared" si="134"/>
        <v>275.930975212339</v>
      </c>
      <c r="AY134" s="1">
        <f>SUM(AX123:AX134)</f>
        <v>5945.58625334651</v>
      </c>
    </row>
    <row r="135" s="1" customFormat="1" spans="1:46">
      <c r="A135" s="6"/>
      <c r="B135" s="6"/>
      <c r="C135" s="9">
        <v>12</v>
      </c>
      <c r="D135" s="12">
        <v>-6.94086638080645</v>
      </c>
      <c r="E135" s="13">
        <f t="shared" si="135"/>
        <v>0.6866813014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-7.55</v>
      </c>
      <c r="E139" s="9"/>
      <c r="F139" s="9"/>
      <c r="G139" s="6">
        <v>1</v>
      </c>
      <c r="H139" s="11">
        <f t="shared" ref="H139:H150" si="138">E140</f>
        <v>-7.55</v>
      </c>
      <c r="I139" s="11">
        <f t="shared" ref="I139:I150" si="139">H139+273.15</f>
        <v>265.6</v>
      </c>
      <c r="J139" s="11">
        <f t="shared" ref="J139:J150" si="140">EXP(($C$18*(I139-$C$16))/($C$19*I139*$C$16))</f>
        <v>0.00632617372236979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0.00180106165875868</v>
      </c>
      <c r="Q139" s="16">
        <f t="shared" ref="Q139:Q150" si="144">P139*$B$125</f>
        <v>0.000468276031277257</v>
      </c>
      <c r="R139" s="11">
        <f t="shared" ref="R139:R150" si="145">L139*$B$125</f>
        <v>0.074022</v>
      </c>
      <c r="S139" s="17">
        <f t="shared" ref="S139:S150" si="146">Q139/R139</f>
        <v>0.00632617372236979</v>
      </c>
      <c r="T139" s="3">
        <v>0.01</v>
      </c>
      <c r="U139" s="18">
        <f t="shared" ref="U139:U150" si="147">S139*T139</f>
        <v>6.32617372236979e-5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0.0055532617372237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3.86666666666667</v>
      </c>
      <c r="AX139" s="1">
        <f t="shared" ref="AX139:AX150" si="153">AW139*10000*AV139*0.67*AU139*AT139</f>
        <v>1064.92861177029</v>
      </c>
      <c r="AZ139" s="2">
        <f>$E$12/12</f>
        <v>0.433333333333333</v>
      </c>
      <c r="BA139" s="1">
        <f t="shared" ref="BA139:BA150" si="154">AZ139*10000*AV139*0.67*AU139*AT139</f>
        <v>119.345447870808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-6.99819311977419</v>
      </c>
      <c r="E140" s="13">
        <f t="shared" ref="E140:E151" si="155">D139</f>
        <v>-7.55</v>
      </c>
      <c r="F140" s="9" t="s">
        <v>109</v>
      </c>
      <c r="G140" s="6">
        <v>2</v>
      </c>
      <c r="H140" s="11">
        <f t="shared" si="138"/>
        <v>-6.99819311977419</v>
      </c>
      <c r="I140" s="11">
        <f t="shared" si="139"/>
        <v>266.151806880226</v>
      </c>
      <c r="J140" s="11">
        <f t="shared" si="140"/>
        <v>0.00682574266249688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0.567598938341241</v>
      </c>
      <c r="P140" s="11">
        <f t="shared" si="143"/>
        <v>0.00387428428862374</v>
      </c>
      <c r="Q140" s="16">
        <f t="shared" si="144"/>
        <v>0.00100731391504217</v>
      </c>
      <c r="R140" s="11">
        <f t="shared" si="145"/>
        <v>0.074022</v>
      </c>
      <c r="S140" s="17">
        <f t="shared" si="146"/>
        <v>0.0136083044911266</v>
      </c>
      <c r="T140" s="3">
        <v>0.01</v>
      </c>
      <c r="U140" s="18">
        <f t="shared" si="147"/>
        <v>0.000136083044911266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0.00562608304491127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3.86666666666667</v>
      </c>
      <c r="AX140" s="1">
        <f t="shared" si="153"/>
        <v>1078.89328654569</v>
      </c>
      <c r="AZ140" s="2">
        <f t="shared" ref="AZ140:AZ150" si="158">$E$12/12</f>
        <v>0.433333333333333</v>
      </c>
      <c r="BA140" s="1">
        <f t="shared" si="154"/>
        <v>120.910454526672</v>
      </c>
    </row>
    <row r="141" s="1" customFormat="1" spans="1:53">
      <c r="A141" s="6" t="s">
        <v>72</v>
      </c>
      <c r="B141" s="6">
        <v>0.33</v>
      </c>
      <c r="C141" s="9">
        <v>2</v>
      </c>
      <c r="D141" s="12">
        <v>-5.13886543732143</v>
      </c>
      <c r="E141" s="13">
        <f t="shared" si="155"/>
        <v>-6.99819311977419</v>
      </c>
      <c r="F141" s="9" t="s">
        <v>109</v>
      </c>
      <c r="G141" s="6">
        <v>3</v>
      </c>
      <c r="H141" s="11">
        <f t="shared" si="138"/>
        <v>-5.13886543732143</v>
      </c>
      <c r="I141" s="11">
        <f t="shared" si="139"/>
        <v>268.011134562679</v>
      </c>
      <c r="J141" s="11">
        <f t="shared" si="140"/>
        <v>0.00879778407105881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0.848424654052618</v>
      </c>
      <c r="P141" s="11">
        <f t="shared" si="143"/>
        <v>0.0074642569069177</v>
      </c>
      <c r="Q141" s="16">
        <f t="shared" si="144"/>
        <v>0.0019407067957986</v>
      </c>
      <c r="R141" s="11">
        <f t="shared" si="145"/>
        <v>0.074022</v>
      </c>
      <c r="S141" s="17">
        <f t="shared" si="146"/>
        <v>0.0262179729782849</v>
      </c>
      <c r="T141" s="3">
        <v>0.01</v>
      </c>
      <c r="U141" s="18">
        <f t="shared" si="147"/>
        <v>0.000262179729782849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0.00575217972978285</v>
      </c>
      <c r="AU141" s="25">
        <f t="shared" si="151"/>
        <v>28.47</v>
      </c>
      <c r="AV141" s="1">
        <f t="shared" si="152"/>
        <v>0.26</v>
      </c>
      <c r="AW141" s="2">
        <f t="shared" si="157"/>
        <v>3.86666666666667</v>
      </c>
      <c r="AX141" s="1">
        <f t="shared" si="153"/>
        <v>1103.07438477649</v>
      </c>
      <c r="AZ141" s="2">
        <f t="shared" si="158"/>
        <v>0.433333333333333</v>
      </c>
      <c r="BA141" s="1">
        <f t="shared" si="154"/>
        <v>123.620405190469</v>
      </c>
    </row>
    <row r="142" s="1" customFormat="1" spans="1:53">
      <c r="A142" s="6"/>
      <c r="B142" s="6"/>
      <c r="C142" s="9">
        <v>3</v>
      </c>
      <c r="D142" s="12">
        <v>3.84998180541936</v>
      </c>
      <c r="E142" s="13">
        <f t="shared" si="155"/>
        <v>-5.13886543732143</v>
      </c>
      <c r="F142" s="9" t="s">
        <v>109</v>
      </c>
      <c r="G142" s="6">
        <v>4</v>
      </c>
      <c r="H142" s="11">
        <f t="shared" si="138"/>
        <v>3.84998180541936</v>
      </c>
      <c r="I142" s="11">
        <f t="shared" si="139"/>
        <v>276.999981805419</v>
      </c>
      <c r="J142" s="11">
        <f t="shared" si="140"/>
        <v>0.0286005978084164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1.1256603971457</v>
      </c>
      <c r="P142" s="11">
        <f t="shared" si="143"/>
        <v>0.0321945602876265</v>
      </c>
      <c r="Q142" s="16">
        <f t="shared" si="144"/>
        <v>0.00837058567478288</v>
      </c>
      <c r="R142" s="11">
        <f t="shared" si="145"/>
        <v>0.074022</v>
      </c>
      <c r="S142" s="17">
        <f t="shared" si="146"/>
        <v>0.113082403539257</v>
      </c>
      <c r="T142" s="3">
        <v>0.01</v>
      </c>
      <c r="U142" s="18">
        <f t="shared" si="147"/>
        <v>0.00113082403539257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0.00662082403539257</v>
      </c>
      <c r="AU142" s="25">
        <f t="shared" si="151"/>
        <v>28.47</v>
      </c>
      <c r="AV142" s="1">
        <f t="shared" si="152"/>
        <v>0.26</v>
      </c>
      <c r="AW142" s="2">
        <f t="shared" si="157"/>
        <v>3.86666666666667</v>
      </c>
      <c r="AX142" s="1">
        <f t="shared" si="153"/>
        <v>1269.65111360138</v>
      </c>
      <c r="AZ142" s="2">
        <f t="shared" si="158"/>
        <v>0.433333333333333</v>
      </c>
      <c r="BA142" s="1">
        <f t="shared" si="154"/>
        <v>142.28848686912</v>
      </c>
    </row>
    <row r="143" s="1" customFormat="1" spans="1:53">
      <c r="A143" s="6"/>
      <c r="B143" s="6"/>
      <c r="C143" s="9">
        <v>4</v>
      </c>
      <c r="D143" s="12">
        <v>10.5093983369333</v>
      </c>
      <c r="E143" s="13">
        <f t="shared" si="155"/>
        <v>3.84998180541936</v>
      </c>
      <c r="F143" s="9" t="s">
        <v>109</v>
      </c>
      <c r="G143" s="6">
        <v>5</v>
      </c>
      <c r="H143" s="11">
        <f t="shared" si="138"/>
        <v>10.5093983369333</v>
      </c>
      <c r="I143" s="11">
        <f t="shared" si="139"/>
        <v>283.659398336933</v>
      </c>
      <c r="J143" s="11">
        <f t="shared" si="140"/>
        <v>0.0652781685986126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1.03879254501517</v>
      </c>
      <c r="O143" s="11">
        <f t="shared" si="156"/>
        <v>0.339373291842904</v>
      </c>
      <c r="P143" s="11">
        <f t="shared" si="143"/>
        <v>0.0221536669627872</v>
      </c>
      <c r="Q143" s="16">
        <f t="shared" si="144"/>
        <v>0.00575995341032468</v>
      </c>
      <c r="R143" s="11">
        <f t="shared" si="145"/>
        <v>0.074022</v>
      </c>
      <c r="S143" s="17">
        <f t="shared" si="146"/>
        <v>0.0778140743336397</v>
      </c>
      <c r="T143" s="3">
        <v>0.01</v>
      </c>
      <c r="U143" s="18">
        <f t="shared" si="147"/>
        <v>0.000778140743336397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0.0107281407433364</v>
      </c>
      <c r="AU143" s="25">
        <f t="shared" si="151"/>
        <v>28.47</v>
      </c>
      <c r="AV143" s="1">
        <f t="shared" si="152"/>
        <v>0.26</v>
      </c>
      <c r="AW143" s="2">
        <f t="shared" si="157"/>
        <v>3.86666666666667</v>
      </c>
      <c r="AX143" s="1">
        <f t="shared" si="153"/>
        <v>2057.29615661681</v>
      </c>
      <c r="AZ143" s="2">
        <f t="shared" si="158"/>
        <v>0.433333333333333</v>
      </c>
      <c r="BA143" s="1">
        <f t="shared" si="154"/>
        <v>230.559052034643</v>
      </c>
    </row>
    <row r="144" s="1" customFormat="1" spans="1:53">
      <c r="A144" s="6"/>
      <c r="B144" s="6"/>
      <c r="C144" s="9">
        <v>5</v>
      </c>
      <c r="D144" s="12">
        <v>18.4272892195161</v>
      </c>
      <c r="E144" s="13">
        <f t="shared" si="155"/>
        <v>10.5093983369333</v>
      </c>
      <c r="F144" s="9" t="s">
        <v>111</v>
      </c>
      <c r="G144" s="6">
        <v>6</v>
      </c>
      <c r="H144" s="11">
        <f t="shared" si="138"/>
        <v>18.4272892195161</v>
      </c>
      <c r="I144" s="11">
        <f t="shared" si="139"/>
        <v>291.577289219516</v>
      </c>
      <c r="J144" s="11">
        <f t="shared" si="140"/>
        <v>0.165800157236215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0.601919624880116</v>
      </c>
      <c r="P144" s="11">
        <f t="shared" si="143"/>
        <v>0.0997983684486869</v>
      </c>
      <c r="Q144" s="16">
        <f t="shared" si="144"/>
        <v>0.0259475757966586</v>
      </c>
      <c r="R144" s="11">
        <f t="shared" si="145"/>
        <v>0.074022</v>
      </c>
      <c r="S144" s="17">
        <f t="shared" si="146"/>
        <v>0.350538701962371</v>
      </c>
      <c r="T144" s="3">
        <v>0.01</v>
      </c>
      <c r="U144" s="18">
        <f t="shared" si="147"/>
        <v>0.00350538701962371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0.0134553870196237</v>
      </c>
      <c r="AU144" s="25">
        <f t="shared" si="151"/>
        <v>28.47</v>
      </c>
      <c r="AV144" s="1">
        <f t="shared" si="152"/>
        <v>0.26</v>
      </c>
      <c r="AW144" s="2">
        <f t="shared" si="157"/>
        <v>3.86666666666667</v>
      </c>
      <c r="AX144" s="1">
        <f t="shared" si="153"/>
        <v>2580.2901605721</v>
      </c>
      <c r="AZ144" s="2">
        <f t="shared" si="158"/>
        <v>0.433333333333333</v>
      </c>
      <c r="BA144" s="1">
        <f t="shared" si="154"/>
        <v>289.170449029632</v>
      </c>
    </row>
    <row r="145" s="1" customFormat="1" spans="1:53">
      <c r="A145" s="6"/>
      <c r="B145" s="6"/>
      <c r="C145" s="9">
        <v>6</v>
      </c>
      <c r="D145" s="12">
        <v>21.349209173</v>
      </c>
      <c r="E145" s="13">
        <f t="shared" si="155"/>
        <v>18.4272892195161</v>
      </c>
      <c r="F145" s="9" t="s">
        <v>109</v>
      </c>
      <c r="G145" s="6">
        <v>7</v>
      </c>
      <c r="H145" s="11">
        <f t="shared" si="138"/>
        <v>21.349209173</v>
      </c>
      <c r="I145" s="11">
        <f t="shared" si="139"/>
        <v>294.499209173</v>
      </c>
      <c r="J145" s="11">
        <f t="shared" si="140"/>
        <v>0.2309271106298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0.786821256431429</v>
      </c>
      <c r="P145" s="11">
        <f t="shared" si="143"/>
        <v>0.181698359329819</v>
      </c>
      <c r="Q145" s="16">
        <f t="shared" si="144"/>
        <v>0.047241573425753</v>
      </c>
      <c r="R145" s="11">
        <f t="shared" si="145"/>
        <v>0.074022</v>
      </c>
      <c r="S145" s="17">
        <f t="shared" si="146"/>
        <v>0.638209902809341</v>
      </c>
      <c r="T145" s="3">
        <v>0.01</v>
      </c>
      <c r="U145" s="18">
        <f t="shared" si="147"/>
        <v>0.00638209902809341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0.0163320990280934</v>
      </c>
      <c r="AU145" s="25">
        <f t="shared" si="151"/>
        <v>28.47</v>
      </c>
      <c r="AV145" s="1">
        <f t="shared" si="152"/>
        <v>0.26</v>
      </c>
      <c r="AW145" s="2">
        <f t="shared" si="157"/>
        <v>3.86666666666667</v>
      </c>
      <c r="AX145" s="1">
        <f t="shared" si="153"/>
        <v>3131.94665914984</v>
      </c>
      <c r="AZ145" s="2">
        <f t="shared" si="158"/>
        <v>0.433333333333333</v>
      </c>
      <c r="BA145" s="1">
        <f t="shared" si="154"/>
        <v>350.994022146103</v>
      </c>
    </row>
    <row r="146" s="1" customFormat="1" spans="1:53">
      <c r="A146" s="6"/>
      <c r="B146" s="6"/>
      <c r="C146" s="9">
        <v>7</v>
      </c>
      <c r="D146" s="12">
        <v>25.2529860751613</v>
      </c>
      <c r="E146" s="13">
        <f t="shared" si="155"/>
        <v>21.349209173</v>
      </c>
      <c r="F146" s="9" t="s">
        <v>109</v>
      </c>
      <c r="G146" s="6">
        <v>8</v>
      </c>
      <c r="H146" s="11">
        <f t="shared" si="138"/>
        <v>25.2529860751613</v>
      </c>
      <c r="I146" s="11">
        <f t="shared" si="139"/>
        <v>298.402986075161</v>
      </c>
      <c r="J146" s="11">
        <f t="shared" si="140"/>
        <v>0.355892726507696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0.88982289710161</v>
      </c>
      <c r="P146" s="11">
        <f t="shared" si="143"/>
        <v>0.316681496958469</v>
      </c>
      <c r="Q146" s="16">
        <f t="shared" si="144"/>
        <v>0.082337189209202</v>
      </c>
      <c r="R146" s="11">
        <f t="shared" si="145"/>
        <v>0.074022</v>
      </c>
      <c r="S146" s="17">
        <f t="shared" si="146"/>
        <v>1.1123340251439</v>
      </c>
      <c r="T146" s="3">
        <v>0.01</v>
      </c>
      <c r="U146" s="18">
        <f t="shared" si="147"/>
        <v>0.011123340251439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0.021073340251439</v>
      </c>
      <c r="AU146" s="25">
        <f t="shared" si="151"/>
        <v>28.47</v>
      </c>
      <c r="AV146" s="1">
        <f t="shared" si="152"/>
        <v>0.26</v>
      </c>
      <c r="AW146" s="2">
        <f t="shared" si="157"/>
        <v>3.86666666666667</v>
      </c>
      <c r="AX146" s="1">
        <f t="shared" si="153"/>
        <v>4041.15707871306</v>
      </c>
      <c r="AZ146" s="2">
        <f t="shared" si="158"/>
        <v>0.433333333333333</v>
      </c>
      <c r="BA146" s="1">
        <f t="shared" si="154"/>
        <v>452.88829330405</v>
      </c>
    </row>
    <row r="147" s="1" customFormat="1" spans="1:53">
      <c r="A147" s="6"/>
      <c r="B147" s="6"/>
      <c r="C147" s="9">
        <v>8</v>
      </c>
      <c r="D147" s="12">
        <v>22.9457236948387</v>
      </c>
      <c r="E147" s="13">
        <f t="shared" si="155"/>
        <v>25.2529860751613</v>
      </c>
      <c r="F147" s="9" t="s">
        <v>109</v>
      </c>
      <c r="G147" s="6">
        <v>9</v>
      </c>
      <c r="H147" s="11">
        <f t="shared" si="138"/>
        <v>22.9457236948387</v>
      </c>
      <c r="I147" s="11">
        <f t="shared" si="139"/>
        <v>296.095723694839</v>
      </c>
      <c r="J147" s="11">
        <f t="shared" si="140"/>
        <v>0.275991399119803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0.857841400143141</v>
      </c>
      <c r="P147" s="11">
        <f t="shared" si="143"/>
        <v>0.236756848248396</v>
      </c>
      <c r="Q147" s="16">
        <f t="shared" si="144"/>
        <v>0.061556780544583</v>
      </c>
      <c r="R147" s="11">
        <f t="shared" si="145"/>
        <v>0.074022</v>
      </c>
      <c r="S147" s="17">
        <f t="shared" si="146"/>
        <v>0.831601152962403</v>
      </c>
      <c r="T147" s="3">
        <v>0.01</v>
      </c>
      <c r="U147" s="18">
        <f t="shared" si="147"/>
        <v>0.00831601152962403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0.018266011529624</v>
      </c>
      <c r="AU147" s="25">
        <f t="shared" si="151"/>
        <v>28.47</v>
      </c>
      <c r="AV147" s="1">
        <f t="shared" si="152"/>
        <v>0.26</v>
      </c>
      <c r="AW147" s="2">
        <f t="shared" si="157"/>
        <v>3.86666666666667</v>
      </c>
      <c r="AX147" s="1">
        <f t="shared" si="153"/>
        <v>3502.80595824166</v>
      </c>
      <c r="AZ147" s="2">
        <f t="shared" si="158"/>
        <v>0.433333333333333</v>
      </c>
      <c r="BA147" s="1">
        <f t="shared" si="154"/>
        <v>392.555840147773</v>
      </c>
    </row>
    <row r="148" s="1" customFormat="1" spans="1:53">
      <c r="A148" s="6"/>
      <c r="B148" s="6"/>
      <c r="C148" s="9">
        <v>9</v>
      </c>
      <c r="D148" s="12">
        <v>19.159529207</v>
      </c>
      <c r="E148" s="13">
        <f t="shared" si="155"/>
        <v>22.9457236948387</v>
      </c>
      <c r="F148" s="9" t="s">
        <v>109</v>
      </c>
      <c r="G148" s="6">
        <v>10</v>
      </c>
      <c r="H148" s="11">
        <f t="shared" si="138"/>
        <v>19.159529207</v>
      </c>
      <c r="I148" s="11">
        <f t="shared" si="139"/>
        <v>292.309529207</v>
      </c>
      <c r="J148" s="11">
        <f t="shared" si="140"/>
        <v>0.18026616643045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0.905784551894744</v>
      </c>
      <c r="P148" s="11">
        <f t="shared" si="143"/>
        <v>0.163282308781989</v>
      </c>
      <c r="Q148" s="16">
        <f t="shared" si="144"/>
        <v>0.0424534002833171</v>
      </c>
      <c r="R148" s="11">
        <f t="shared" si="145"/>
        <v>0.074022</v>
      </c>
      <c r="S148" s="17">
        <f t="shared" si="146"/>
        <v>0.573524091260937</v>
      </c>
      <c r="T148" s="3">
        <v>0.01</v>
      </c>
      <c r="U148" s="18">
        <f t="shared" si="147"/>
        <v>0.00573524091260937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0.0112252409126094</v>
      </c>
      <c r="AU148" s="25">
        <f t="shared" si="151"/>
        <v>28.47</v>
      </c>
      <c r="AV148" s="1">
        <f t="shared" si="152"/>
        <v>0.26</v>
      </c>
      <c r="AW148" s="2">
        <f t="shared" si="157"/>
        <v>3.86666666666667</v>
      </c>
      <c r="AX148" s="1">
        <f t="shared" si="153"/>
        <v>2152.62323072647</v>
      </c>
      <c r="AZ148" s="2">
        <f t="shared" si="158"/>
        <v>0.433333333333333</v>
      </c>
      <c r="BA148" s="1">
        <f t="shared" si="154"/>
        <v>241.242258615897</v>
      </c>
    </row>
    <row r="149" s="1" customFormat="1" spans="1:53">
      <c r="A149" s="6"/>
      <c r="B149" s="6"/>
      <c r="C149" s="9">
        <v>10</v>
      </c>
      <c r="D149" s="12">
        <v>10.4866133975484</v>
      </c>
      <c r="E149" s="13">
        <f t="shared" si="155"/>
        <v>19.159529207</v>
      </c>
      <c r="F149" s="9" t="s">
        <v>109</v>
      </c>
      <c r="G149" s="6">
        <v>11</v>
      </c>
      <c r="H149" s="11">
        <f t="shared" si="138"/>
        <v>10.4866133975484</v>
      </c>
      <c r="I149" s="11">
        <f t="shared" si="139"/>
        <v>283.636613397548</v>
      </c>
      <c r="J149" s="11">
        <f t="shared" si="140"/>
        <v>0.0650984166923381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0.705377130957118</v>
      </c>
      <c r="O149" s="11">
        <f t="shared" si="156"/>
        <v>0.321825112155638</v>
      </c>
      <c r="P149" s="11">
        <f t="shared" si="143"/>
        <v>0.0209503052531662</v>
      </c>
      <c r="Q149" s="16">
        <f t="shared" si="144"/>
        <v>0.0054470793658232</v>
      </c>
      <c r="R149" s="11">
        <f t="shared" si="145"/>
        <v>0.074022</v>
      </c>
      <c r="S149" s="17">
        <f t="shared" si="146"/>
        <v>0.0735873033128422</v>
      </c>
      <c r="T149" s="3">
        <v>0.01</v>
      </c>
      <c r="U149" s="18">
        <f t="shared" si="147"/>
        <v>0.000735873033128422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0.00622587303312842</v>
      </c>
      <c r="AU149" s="25">
        <f t="shared" si="151"/>
        <v>28.47</v>
      </c>
      <c r="AV149" s="1">
        <f t="shared" si="152"/>
        <v>0.26</v>
      </c>
      <c r="AW149" s="2">
        <f t="shared" si="157"/>
        <v>3.86666666666667</v>
      </c>
      <c r="AX149" s="1">
        <f t="shared" si="153"/>
        <v>1193.91281015726</v>
      </c>
      <c r="AZ149" s="2">
        <f t="shared" si="158"/>
        <v>0.433333333333333</v>
      </c>
      <c r="BA149" s="1">
        <f t="shared" si="154"/>
        <v>133.800573552107</v>
      </c>
    </row>
    <row r="150" s="1" customFormat="1" spans="1:54">
      <c r="A150" s="6"/>
      <c r="B150" s="6"/>
      <c r="C150" s="9">
        <v>11</v>
      </c>
      <c r="D150" s="12">
        <v>0.6866813014</v>
      </c>
      <c r="E150" s="13">
        <f t="shared" si="155"/>
        <v>10.4866133975484</v>
      </c>
      <c r="F150" s="9" t="s">
        <v>111</v>
      </c>
      <c r="G150" s="6">
        <v>12</v>
      </c>
      <c r="H150" s="11">
        <f t="shared" si="138"/>
        <v>0.6866813014</v>
      </c>
      <c r="I150" s="11">
        <f t="shared" si="139"/>
        <v>273.8366813014</v>
      </c>
      <c r="J150" s="11">
        <f t="shared" si="140"/>
        <v>0.0190558212088604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0.585574806902472</v>
      </c>
      <c r="P150" s="11">
        <f t="shared" si="143"/>
        <v>0.0111586088247465</v>
      </c>
      <c r="Q150" s="16">
        <f t="shared" si="144"/>
        <v>0.00290123829443408</v>
      </c>
      <c r="R150" s="11">
        <f t="shared" si="145"/>
        <v>0.074022</v>
      </c>
      <c r="S150" s="17">
        <f t="shared" si="146"/>
        <v>0.0391942705470547</v>
      </c>
      <c r="T150" s="3">
        <v>0.01</v>
      </c>
      <c r="U150" s="18">
        <f t="shared" si="147"/>
        <v>0.000391942705470547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0.00588194270547055</v>
      </c>
      <c r="AU150" s="25">
        <f t="shared" si="151"/>
        <v>28.47</v>
      </c>
      <c r="AV150" s="1">
        <f t="shared" si="152"/>
        <v>0.26</v>
      </c>
      <c r="AW150" s="2">
        <f t="shared" si="157"/>
        <v>3.86666666666667</v>
      </c>
      <c r="AX150" s="1">
        <f t="shared" si="153"/>
        <v>1127.95855413447</v>
      </c>
      <c r="AY150" s="1">
        <f>SUM(AX139:AX150)</f>
        <v>24304.5380050055</v>
      </c>
      <c r="AZ150" s="2">
        <f t="shared" si="158"/>
        <v>0.433333333333333</v>
      </c>
      <c r="BA150" s="1">
        <f t="shared" si="154"/>
        <v>126.409148308174</v>
      </c>
      <c r="BB150" s="1">
        <f>SUM(BA139:BA150)</f>
        <v>2723.78443159545</v>
      </c>
    </row>
    <row r="151" s="1" customFormat="1" spans="1:46">
      <c r="A151" s="6"/>
      <c r="B151" s="6"/>
      <c r="C151" s="9">
        <v>12</v>
      </c>
      <c r="D151" s="12">
        <v>-6.94086638080645</v>
      </c>
      <c r="E151" s="13">
        <f t="shared" si="155"/>
        <v>0.6866813014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1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L2" s="2"/>
    </row>
    <row r="3" s="1" customFormat="1" spans="1:12">
      <c r="A3" s="4"/>
      <c r="B3" s="5" t="s">
        <v>41</v>
      </c>
      <c r="C3" s="3"/>
      <c r="D3" s="3"/>
      <c r="E3" s="3">
        <v>559</v>
      </c>
      <c r="F3" s="3">
        <v>769.42</v>
      </c>
      <c r="G3" s="1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15.1</v>
      </c>
      <c r="F4" s="3">
        <v>1192.09</v>
      </c>
      <c r="G4" s="1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0.8</v>
      </c>
      <c r="F5" s="3">
        <v>1655.64</v>
      </c>
      <c r="G5" s="1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L6" s="2"/>
    </row>
    <row r="7" s="1" customFormat="1" spans="1:12">
      <c r="A7" s="4"/>
      <c r="B7" s="5" t="s">
        <v>45</v>
      </c>
      <c r="C7" s="3"/>
      <c r="D7" s="3"/>
      <c r="E7" s="3">
        <v>87.7</v>
      </c>
      <c r="F7" s="3">
        <v>91.104</v>
      </c>
      <c r="G7" s="1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553</v>
      </c>
      <c r="F8" s="3">
        <v>93.9145</v>
      </c>
      <c r="G8" s="1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2006.14</v>
      </c>
      <c r="F9" s="3">
        <v>122.786</v>
      </c>
      <c r="G9" s="1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2.8</v>
      </c>
      <c r="F10" s="3">
        <v>625.464</v>
      </c>
      <c r="G10" s="1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2.3</v>
      </c>
      <c r="F11" s="3">
        <v>341.64</v>
      </c>
      <c r="G11" s="1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1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1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AV40+AV55+AV71+AV87+AV102+AY118+AY134+AY150+BB150+AG118</f>
        <v>54805983.2993324</v>
      </c>
      <c r="J16" s="7" t="s">
        <v>35</v>
      </c>
      <c r="K16" s="7">
        <f>I16/(10000*1000)</f>
        <v>5.48059832993324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37920191.9658882</v>
      </c>
      <c r="J17" s="7" t="s">
        <v>35</v>
      </c>
      <c r="K17" s="7">
        <f>I17/(10000*1000)</f>
        <v>3.79201919658882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-11.94</v>
      </c>
      <c r="E29" s="9"/>
      <c r="F29" s="9"/>
      <c r="G29" s="6">
        <v>1</v>
      </c>
      <c r="H29" s="11">
        <f t="shared" ref="H29:H40" si="0">E30</f>
        <v>-11.94</v>
      </c>
      <c r="I29" s="11">
        <f t="shared" ref="I29:I40" si="1">H29+273.15</f>
        <v>261.21</v>
      </c>
      <c r="J29" s="11">
        <f t="shared" ref="J29:J40" si="2">EXP(($C$18*(I29-$C$16))/($C$19*I29*$C$16))</f>
        <v>0.00341637377444768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0.00339385417731778</v>
      </c>
      <c r="Q29" s="16">
        <f t="shared" ref="Q29:Q40" si="6">P29*$B$31</f>
        <v>0.000441201043051311</v>
      </c>
      <c r="R29" s="11">
        <f t="shared" ref="R29:R40" si="7">L29*$B$31</f>
        <v>0.129143083333333</v>
      </c>
      <c r="S29" s="17">
        <f t="shared" ref="S29:S40" si="8">Q29/R29</f>
        <v>0.00341637377444769</v>
      </c>
      <c r="T29" s="3">
        <v>0.01</v>
      </c>
      <c r="U29" s="18">
        <f t="shared" ref="U29:U40" si="9">S29*T29</f>
        <v>3.41637377444769e-5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0.0219341637377445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1.25833333333333</v>
      </c>
      <c r="AU29" s="1">
        <f t="shared" ref="AU29:AU40" si="17">AT29*10000*AS29*0.67*AR29*AQ29</f>
        <v>2388.15624016254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-11.4520282673548</v>
      </c>
      <c r="E30" s="13">
        <f t="shared" ref="E30:E41" si="18">D29</f>
        <v>-11.94</v>
      </c>
      <c r="F30" s="9" t="s">
        <v>109</v>
      </c>
      <c r="G30" s="6">
        <v>2</v>
      </c>
      <c r="H30" s="11">
        <f t="shared" si="0"/>
        <v>-11.4520282673548</v>
      </c>
      <c r="I30" s="11">
        <f t="shared" si="1"/>
        <v>261.697971732645</v>
      </c>
      <c r="J30" s="11">
        <f t="shared" si="2"/>
        <v>0.00366227802499532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1.98342281248935</v>
      </c>
      <c r="P30" s="11">
        <f t="shared" si="5"/>
        <v>0.00726384578045415</v>
      </c>
      <c r="Q30" s="16">
        <f t="shared" si="6"/>
        <v>0.000944299951459039</v>
      </c>
      <c r="R30" s="11">
        <f t="shared" si="7"/>
        <v>0.129143083333333</v>
      </c>
      <c r="S30" s="17">
        <f t="shared" si="8"/>
        <v>0.00731204433939132</v>
      </c>
      <c r="T30" s="3">
        <v>0.01</v>
      </c>
      <c r="U30" s="18">
        <f t="shared" si="9"/>
        <v>7.31204433939132e-5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0.0219731204433939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1.25833333333333</v>
      </c>
      <c r="AU30" s="1">
        <f t="shared" si="17"/>
        <v>2392.39778320951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-8.32687353382143</v>
      </c>
      <c r="E31" s="13">
        <f t="shared" si="18"/>
        <v>-11.4520282673548</v>
      </c>
      <c r="F31" s="9" t="s">
        <v>109</v>
      </c>
      <c r="G31" s="6">
        <v>3</v>
      </c>
      <c r="H31" s="11">
        <f t="shared" si="0"/>
        <v>-8.32687353382143</v>
      </c>
      <c r="I31" s="11">
        <f t="shared" si="1"/>
        <v>264.823126466179</v>
      </c>
      <c r="J31" s="11">
        <f t="shared" si="2"/>
        <v>0.00568114385263441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2.96956730004223</v>
      </c>
      <c r="P31" s="11">
        <f t="shared" si="5"/>
        <v>0.0168705390116191</v>
      </c>
      <c r="Q31" s="16">
        <f t="shared" si="6"/>
        <v>0.00219317007151048</v>
      </c>
      <c r="R31" s="11">
        <f t="shared" si="7"/>
        <v>0.129143083333333</v>
      </c>
      <c r="S31" s="17">
        <f t="shared" si="8"/>
        <v>0.0169824818712873</v>
      </c>
      <c r="T31" s="3">
        <v>0.01</v>
      </c>
      <c r="U31" s="18">
        <f t="shared" si="9"/>
        <v>0.000169824818712873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0.0220698248187129</v>
      </c>
      <c r="AR31" s="25">
        <f t="shared" si="15"/>
        <v>99.3408333333333</v>
      </c>
      <c r="AS31" s="1">
        <f t="shared" si="16"/>
        <v>0.13</v>
      </c>
      <c r="AT31" s="2">
        <f t="shared" si="20"/>
        <v>1.25833333333333</v>
      </c>
      <c r="AU31" s="1">
        <f t="shared" si="17"/>
        <v>2402.92679904664</v>
      </c>
    </row>
    <row r="32" s="1" customFormat="1" spans="1:47">
      <c r="A32" s="6"/>
      <c r="B32" s="6"/>
      <c r="C32" s="9">
        <v>3</v>
      </c>
      <c r="D32" s="12">
        <v>0.901158717709677</v>
      </c>
      <c r="E32" s="13">
        <f t="shared" si="18"/>
        <v>-8.32687353382143</v>
      </c>
      <c r="F32" s="9" t="s">
        <v>109</v>
      </c>
      <c r="G32" s="6">
        <v>4</v>
      </c>
      <c r="H32" s="11">
        <f t="shared" si="0"/>
        <v>0.901158717709677</v>
      </c>
      <c r="I32" s="11">
        <f t="shared" si="1"/>
        <v>274.05115871771</v>
      </c>
      <c r="J32" s="11">
        <f t="shared" si="2"/>
        <v>0.0195935439619062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3.94610509436394</v>
      </c>
      <c r="P32" s="11">
        <f t="shared" si="5"/>
        <v>0.0773181836447218</v>
      </c>
      <c r="Q32" s="16">
        <f t="shared" si="6"/>
        <v>0.0100513638738138</v>
      </c>
      <c r="R32" s="11">
        <f t="shared" si="7"/>
        <v>0.129143083333333</v>
      </c>
      <c r="S32" s="17">
        <f t="shared" si="8"/>
        <v>0.0778312211105423</v>
      </c>
      <c r="T32" s="3">
        <v>0.01</v>
      </c>
      <c r="U32" s="18">
        <f t="shared" si="9"/>
        <v>0.000778312211105423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0.0226783122111054</v>
      </c>
      <c r="AR32" s="25">
        <f t="shared" si="15"/>
        <v>99.3408333333333</v>
      </c>
      <c r="AS32" s="1">
        <f t="shared" si="16"/>
        <v>0.13</v>
      </c>
      <c r="AT32" s="2">
        <f t="shared" si="20"/>
        <v>1.25833333333333</v>
      </c>
      <c r="AU32" s="1">
        <f t="shared" si="17"/>
        <v>2469.17792129489</v>
      </c>
    </row>
    <row r="33" s="1" customFormat="1" spans="1:47">
      <c r="A33" s="6"/>
      <c r="B33" s="6"/>
      <c r="C33" s="9">
        <v>4</v>
      </c>
      <c r="D33" s="12">
        <v>8.0534914968</v>
      </c>
      <c r="E33" s="13">
        <f t="shared" si="18"/>
        <v>0.901158717709677</v>
      </c>
      <c r="F33" s="9" t="s">
        <v>109</v>
      </c>
      <c r="G33" s="6">
        <v>5</v>
      </c>
      <c r="H33" s="11">
        <f t="shared" si="0"/>
        <v>8.0534914968</v>
      </c>
      <c r="I33" s="11">
        <f t="shared" si="1"/>
        <v>281.2034914968</v>
      </c>
      <c r="J33" s="11">
        <f t="shared" si="2"/>
        <v>0.0483696594624614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3.67534756518326</v>
      </c>
      <c r="O33" s="11">
        <f t="shared" si="19"/>
        <v>1.18684767886929</v>
      </c>
      <c r="P33" s="11">
        <f t="shared" si="5"/>
        <v>0.0574074180607205</v>
      </c>
      <c r="Q33" s="16">
        <f t="shared" si="6"/>
        <v>0.00746296434789366</v>
      </c>
      <c r="R33" s="11">
        <f t="shared" si="7"/>
        <v>0.129143083333333</v>
      </c>
      <c r="S33" s="17">
        <f t="shared" si="8"/>
        <v>0.0577883395321366</v>
      </c>
      <c r="T33" s="3">
        <v>0.01</v>
      </c>
      <c r="U33" s="18">
        <f t="shared" si="9"/>
        <v>0.000577883395321367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0.0300278833953214</v>
      </c>
      <c r="AR33" s="25">
        <f t="shared" si="15"/>
        <v>99.3408333333333</v>
      </c>
      <c r="AS33" s="1">
        <f t="shared" si="16"/>
        <v>0.13</v>
      </c>
      <c r="AT33" s="2">
        <f t="shared" si="20"/>
        <v>1.25833333333333</v>
      </c>
      <c r="AU33" s="1">
        <f t="shared" si="17"/>
        <v>3269.38733415255</v>
      </c>
    </row>
    <row r="34" s="1" customFormat="1" spans="1:47">
      <c r="A34" s="6"/>
      <c r="B34" s="6"/>
      <c r="C34" s="9">
        <v>5</v>
      </c>
      <c r="D34" s="12">
        <v>15.882846340129</v>
      </c>
      <c r="E34" s="13">
        <f t="shared" si="18"/>
        <v>8.0534914968</v>
      </c>
      <c r="F34" s="9" t="s">
        <v>111</v>
      </c>
      <c r="G34" s="6">
        <v>6</v>
      </c>
      <c r="H34" s="11">
        <f t="shared" si="0"/>
        <v>15.882846340129</v>
      </c>
      <c r="I34" s="11">
        <f t="shared" si="1"/>
        <v>289.032846340129</v>
      </c>
      <c r="J34" s="11">
        <f t="shared" si="2"/>
        <v>0.123570284765932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2.12284859414191</v>
      </c>
      <c r="P34" s="11">
        <f t="shared" si="5"/>
        <v>0.262321005293073</v>
      </c>
      <c r="Q34" s="16">
        <f t="shared" si="6"/>
        <v>0.0341017306880995</v>
      </c>
      <c r="R34" s="11">
        <f t="shared" si="7"/>
        <v>0.129143083333333</v>
      </c>
      <c r="S34" s="17">
        <f t="shared" si="8"/>
        <v>0.264061611414984</v>
      </c>
      <c r="T34" s="3">
        <v>0.01</v>
      </c>
      <c r="U34" s="18">
        <f t="shared" si="9"/>
        <v>0.00264061611414984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0.0320906161141498</v>
      </c>
      <c r="AR34" s="25">
        <f t="shared" si="15"/>
        <v>99.3408333333333</v>
      </c>
      <c r="AS34" s="1">
        <f t="shared" si="16"/>
        <v>0.13</v>
      </c>
      <c r="AT34" s="2">
        <f t="shared" si="20"/>
        <v>1.25833333333333</v>
      </c>
      <c r="AU34" s="1">
        <f t="shared" si="17"/>
        <v>3493.97433337243</v>
      </c>
    </row>
    <row r="35" s="1" customFormat="1" spans="1:47">
      <c r="A35" s="6"/>
      <c r="B35" s="6"/>
      <c r="C35" s="9">
        <v>6</v>
      </c>
      <c r="D35" s="12">
        <v>19.2914850906667</v>
      </c>
      <c r="E35" s="13">
        <f t="shared" si="18"/>
        <v>15.882846340129</v>
      </c>
      <c r="F35" s="9" t="s">
        <v>109</v>
      </c>
      <c r="G35" s="6">
        <v>7</v>
      </c>
      <c r="H35" s="11">
        <f t="shared" si="0"/>
        <v>19.2914850906667</v>
      </c>
      <c r="I35" s="11">
        <f t="shared" si="1"/>
        <v>292.441485090667</v>
      </c>
      <c r="J35" s="11">
        <f t="shared" si="2"/>
        <v>0.182996053180984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2.85393592218217</v>
      </c>
      <c r="P35" s="11">
        <f t="shared" si="5"/>
        <v>0.522259009790769</v>
      </c>
      <c r="Q35" s="16">
        <f t="shared" si="6"/>
        <v>0.0678936712728</v>
      </c>
      <c r="R35" s="11">
        <f t="shared" si="7"/>
        <v>0.129143083333333</v>
      </c>
      <c r="S35" s="17">
        <f t="shared" si="8"/>
        <v>0.525724409859092</v>
      </c>
      <c r="T35" s="3">
        <v>0.01</v>
      </c>
      <c r="U35" s="18">
        <f t="shared" si="9"/>
        <v>0.00525724409859092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0.0347072440985909</v>
      </c>
      <c r="AR35" s="25">
        <f t="shared" si="15"/>
        <v>99.3408333333333</v>
      </c>
      <c r="AS35" s="1">
        <f t="shared" si="16"/>
        <v>0.13</v>
      </c>
      <c r="AT35" s="2">
        <f t="shared" si="20"/>
        <v>1.25833333333333</v>
      </c>
      <c r="AU35" s="1">
        <f t="shared" si="17"/>
        <v>3778.86855245195</v>
      </c>
    </row>
    <row r="36" s="1" customFormat="1" spans="1:47">
      <c r="A36" s="6"/>
      <c r="B36" s="6"/>
      <c r="C36" s="9">
        <v>7</v>
      </c>
      <c r="D36" s="12">
        <v>23.3253152729032</v>
      </c>
      <c r="E36" s="13">
        <f t="shared" si="18"/>
        <v>19.2914850906667</v>
      </c>
      <c r="F36" s="9" t="s">
        <v>109</v>
      </c>
      <c r="G36" s="6">
        <v>8</v>
      </c>
      <c r="H36" s="11">
        <f t="shared" si="0"/>
        <v>23.3253152729032</v>
      </c>
      <c r="I36" s="11">
        <f t="shared" si="1"/>
        <v>296.475315272903</v>
      </c>
      <c r="J36" s="11">
        <f t="shared" si="2"/>
        <v>0.287859515706828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3.32508524572473</v>
      </c>
      <c r="P36" s="11">
        <f t="shared" si="5"/>
        <v>0.957157428518241</v>
      </c>
      <c r="Q36" s="16">
        <f t="shared" si="6"/>
        <v>0.124430465707371</v>
      </c>
      <c r="R36" s="11">
        <f t="shared" si="7"/>
        <v>0.129143083333333</v>
      </c>
      <c r="S36" s="17">
        <f t="shared" si="8"/>
        <v>0.963508555748217</v>
      </c>
      <c r="T36" s="3">
        <v>0.01</v>
      </c>
      <c r="U36" s="18">
        <f t="shared" si="9"/>
        <v>0.00963508555748217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0.0390850855574822</v>
      </c>
      <c r="AR36" s="25">
        <f t="shared" si="15"/>
        <v>99.3408333333333</v>
      </c>
      <c r="AS36" s="1">
        <f t="shared" si="16"/>
        <v>0.13</v>
      </c>
      <c r="AT36" s="2">
        <f t="shared" si="20"/>
        <v>1.25833333333333</v>
      </c>
      <c r="AU36" s="1">
        <f t="shared" si="17"/>
        <v>4255.52084353074</v>
      </c>
    </row>
    <row r="37" s="1" customFormat="1" spans="1:47">
      <c r="A37" s="6"/>
      <c r="B37" s="6"/>
      <c r="C37" s="9">
        <v>8</v>
      </c>
      <c r="D37" s="12">
        <v>20.8944695241935</v>
      </c>
      <c r="E37" s="13">
        <f t="shared" si="18"/>
        <v>23.3253152729032</v>
      </c>
      <c r="F37" s="9" t="s">
        <v>109</v>
      </c>
      <c r="G37" s="6">
        <v>9</v>
      </c>
      <c r="H37" s="11">
        <f t="shared" si="0"/>
        <v>20.8944695241935</v>
      </c>
      <c r="I37" s="11">
        <f t="shared" si="1"/>
        <v>294.044469524193</v>
      </c>
      <c r="J37" s="11">
        <f t="shared" si="2"/>
        <v>0.219416435833248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3.36133615053982</v>
      </c>
      <c r="P37" s="11">
        <f t="shared" si="5"/>
        <v>0.737532397788898</v>
      </c>
      <c r="Q37" s="16">
        <f t="shared" si="6"/>
        <v>0.0958792117125567</v>
      </c>
      <c r="R37" s="11">
        <f t="shared" si="7"/>
        <v>0.129143083333333</v>
      </c>
      <c r="S37" s="17">
        <f t="shared" si="8"/>
        <v>0.742426223981981</v>
      </c>
      <c r="T37" s="3">
        <v>0.01</v>
      </c>
      <c r="U37" s="18">
        <f t="shared" si="9"/>
        <v>0.00742426223981981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0.0368742622398198</v>
      </c>
      <c r="AR37" s="25">
        <f t="shared" si="15"/>
        <v>99.3408333333333</v>
      </c>
      <c r="AS37" s="1">
        <f t="shared" si="16"/>
        <v>0.13</v>
      </c>
      <c r="AT37" s="2">
        <f t="shared" si="20"/>
        <v>1.25833333333333</v>
      </c>
      <c r="AU37" s="1">
        <f t="shared" si="17"/>
        <v>4014.8099796428</v>
      </c>
    </row>
    <row r="38" s="1" customFormat="1" spans="1:47">
      <c r="A38" s="6"/>
      <c r="B38" s="6"/>
      <c r="C38" s="9">
        <v>9</v>
      </c>
      <c r="D38" s="12">
        <v>16.8155774007</v>
      </c>
      <c r="E38" s="13">
        <f t="shared" si="18"/>
        <v>20.8944695241935</v>
      </c>
      <c r="F38" s="9" t="s">
        <v>109</v>
      </c>
      <c r="G38" s="6">
        <v>10</v>
      </c>
      <c r="H38" s="11">
        <f t="shared" si="0"/>
        <v>16.8155774007</v>
      </c>
      <c r="I38" s="11">
        <f t="shared" si="1"/>
        <v>289.9655774007</v>
      </c>
      <c r="J38" s="11">
        <f t="shared" si="2"/>
        <v>0.13771309340742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3.61721208608426</v>
      </c>
      <c r="P38" s="11">
        <f t="shared" si="5"/>
        <v>0.498137465885368</v>
      </c>
      <c r="Q38" s="16">
        <f t="shared" si="6"/>
        <v>0.0647578705650979</v>
      </c>
      <c r="R38" s="11">
        <f t="shared" si="7"/>
        <v>0.129143083333333</v>
      </c>
      <c r="S38" s="17">
        <f t="shared" si="8"/>
        <v>0.50144280973957</v>
      </c>
      <c r="T38" s="3">
        <v>0.01</v>
      </c>
      <c r="U38" s="18">
        <f t="shared" si="9"/>
        <v>0.0050144280973957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0.0269144280973957</v>
      </c>
      <c r="AR38" s="25">
        <f t="shared" si="15"/>
        <v>99.3408333333333</v>
      </c>
      <c r="AS38" s="1">
        <f t="shared" si="16"/>
        <v>0.13</v>
      </c>
      <c r="AT38" s="2">
        <f t="shared" si="20"/>
        <v>1.25833333333333</v>
      </c>
      <c r="AU38" s="1">
        <f t="shared" si="17"/>
        <v>2930.399361458</v>
      </c>
    </row>
    <row r="39" s="1" customFormat="1" spans="1:47">
      <c r="A39" s="6"/>
      <c r="B39" s="6"/>
      <c r="C39" s="9">
        <v>10</v>
      </c>
      <c r="D39" s="12">
        <v>7.93672638535484</v>
      </c>
      <c r="E39" s="13">
        <f t="shared" si="18"/>
        <v>16.8155774007</v>
      </c>
      <c r="F39" s="9" t="s">
        <v>109</v>
      </c>
      <c r="G39" s="6">
        <v>11</v>
      </c>
      <c r="H39" s="11">
        <f t="shared" si="0"/>
        <v>7.93672638535484</v>
      </c>
      <c r="I39" s="11">
        <f t="shared" si="1"/>
        <v>281.086726385355</v>
      </c>
      <c r="J39" s="11">
        <f t="shared" si="2"/>
        <v>0.0476789089284278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2.96312088918894</v>
      </c>
      <c r="O39" s="11">
        <f t="shared" si="19"/>
        <v>1.14936206434328</v>
      </c>
      <c r="P39" s="11">
        <f t="shared" si="5"/>
        <v>0.0548003291916129</v>
      </c>
      <c r="Q39" s="16">
        <f t="shared" si="6"/>
        <v>0.00712404279490968</v>
      </c>
      <c r="R39" s="11">
        <f t="shared" si="7"/>
        <v>0.129143083333333</v>
      </c>
      <c r="S39" s="17">
        <f t="shared" si="8"/>
        <v>0.0551639515723944</v>
      </c>
      <c r="T39" s="3">
        <v>0.01</v>
      </c>
      <c r="U39" s="18">
        <f t="shared" si="9"/>
        <v>0.000551639515723944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0.0224516395157239</v>
      </c>
      <c r="AR39" s="25">
        <f t="shared" si="15"/>
        <v>99.3408333333333</v>
      </c>
      <c r="AS39" s="1">
        <f t="shared" si="16"/>
        <v>0.13</v>
      </c>
      <c r="AT39" s="2">
        <f t="shared" si="20"/>
        <v>1.25833333333333</v>
      </c>
      <c r="AU39" s="1">
        <f t="shared" si="17"/>
        <v>2444.4981651655</v>
      </c>
    </row>
    <row r="40" s="1" customFormat="1" spans="1:48">
      <c r="A40" s="6"/>
      <c r="B40" s="6"/>
      <c r="C40" s="9">
        <v>11</v>
      </c>
      <c r="D40" s="12">
        <v>-4.12450134043333</v>
      </c>
      <c r="E40" s="13">
        <f t="shared" si="18"/>
        <v>7.93672638535484</v>
      </c>
      <c r="F40" s="9" t="s">
        <v>111</v>
      </c>
      <c r="G40" s="6">
        <v>12</v>
      </c>
      <c r="H40" s="11">
        <f t="shared" si="0"/>
        <v>-4.12450134043333</v>
      </c>
      <c r="I40" s="11">
        <f t="shared" si="1"/>
        <v>269.025498659567</v>
      </c>
      <c r="J40" s="11">
        <f t="shared" si="2"/>
        <v>0.0100893643250243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2.087970068485</v>
      </c>
      <c r="P40" s="11">
        <f t="shared" si="5"/>
        <v>0.0210662907206911</v>
      </c>
      <c r="Q40" s="16">
        <f t="shared" si="6"/>
        <v>0.00273861779368984</v>
      </c>
      <c r="R40" s="11">
        <f t="shared" si="7"/>
        <v>0.129143083333333</v>
      </c>
      <c r="S40" s="17">
        <f t="shared" si="8"/>
        <v>0.021206074092417</v>
      </c>
      <c r="T40" s="3">
        <v>0.01</v>
      </c>
      <c r="U40" s="18">
        <f t="shared" si="9"/>
        <v>0.00021206074092417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0.0221120607409242</v>
      </c>
      <c r="AR40" s="25">
        <f t="shared" si="15"/>
        <v>99.3408333333333</v>
      </c>
      <c r="AS40" s="1">
        <f t="shared" si="16"/>
        <v>0.13</v>
      </c>
      <c r="AT40" s="2">
        <f t="shared" si="20"/>
        <v>1.25833333333333</v>
      </c>
      <c r="AU40" s="1">
        <f t="shared" si="17"/>
        <v>2407.52537788438</v>
      </c>
      <c r="AV40" s="1">
        <f>SUM(AU29:AU40)</f>
        <v>36247.6426913719</v>
      </c>
    </row>
    <row r="41" s="1" customFormat="1" spans="1:46">
      <c r="A41" s="6"/>
      <c r="B41" s="6"/>
      <c r="C41" s="9">
        <v>12</v>
      </c>
      <c r="D41" s="12">
        <v>-12.7730772595484</v>
      </c>
      <c r="E41" s="13">
        <f t="shared" si="18"/>
        <v>-4.12450134043333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-11.94</v>
      </c>
      <c r="E44" s="9"/>
      <c r="F44" s="9"/>
      <c r="G44" s="6">
        <v>1</v>
      </c>
      <c r="H44" s="11">
        <f t="shared" ref="H44:H55" si="21">E45</f>
        <v>-11.94</v>
      </c>
      <c r="I44" s="11">
        <f t="shared" ref="I44:I55" si="22">H44+273.15</f>
        <v>261.21</v>
      </c>
      <c r="J44" s="11">
        <f t="shared" ref="J44:J55" si="23">EXP(($C$18*(I44-$C$16))/($C$19*I44*$C$16))</f>
        <v>0.00341637377444768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0.00219052192461294</v>
      </c>
      <c r="Q44" s="16">
        <f t="shared" ref="Q44:Q55" si="27">P44*$B$46</f>
        <v>0.00039429394643033</v>
      </c>
      <c r="R44" s="11">
        <f t="shared" ref="R44:R55" si="28">L44*$B$46</f>
        <v>0.115413</v>
      </c>
      <c r="S44" s="17">
        <f t="shared" ref="S44:S55" si="29">Q44/R44</f>
        <v>0.00341637377444768</v>
      </c>
      <c r="T44" s="3">
        <v>0.01</v>
      </c>
      <c r="U44" s="18">
        <f t="shared" ref="U44:U55" si="30">S44*T44</f>
        <v>3.41637377444768e-5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0.0191341637377445</v>
      </c>
      <c r="AR44" s="25">
        <f t="shared" ref="AR44:AR55" si="36">$B$44/12</f>
        <v>64.1183333333333</v>
      </c>
      <c r="AS44" s="1">
        <f t="shared" ref="AS44:AS55" si="37">$B$46</f>
        <v>0.18</v>
      </c>
      <c r="AT44" s="2">
        <f>$E$3/12</f>
        <v>46.5833333333333</v>
      </c>
      <c r="AU44" s="1">
        <f t="shared" ref="AU44:AU55" si="38">AT44*10000*AS44*0.67*AR44*AQ44</f>
        <v>68923.8582597137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-11.4520282673548</v>
      </c>
      <c r="E45" s="13">
        <f t="shared" ref="E45:E56" si="39">D44</f>
        <v>-11.94</v>
      </c>
      <c r="F45" s="9" t="s">
        <v>109</v>
      </c>
      <c r="G45" s="6">
        <v>2</v>
      </c>
      <c r="H45" s="11">
        <f t="shared" si="21"/>
        <v>-11.4520282673548</v>
      </c>
      <c r="I45" s="11">
        <f t="shared" si="22"/>
        <v>261.697971732645</v>
      </c>
      <c r="J45" s="11">
        <f t="shared" si="23"/>
        <v>0.00366227802499532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1.28017614474205</v>
      </c>
      <c r="P45" s="11">
        <f t="shared" si="26"/>
        <v>0.00468836096301205</v>
      </c>
      <c r="Q45" s="16">
        <f t="shared" si="27"/>
        <v>0.000843904973342168</v>
      </c>
      <c r="R45" s="11">
        <f t="shared" si="28"/>
        <v>0.115413</v>
      </c>
      <c r="S45" s="17">
        <f t="shared" si="29"/>
        <v>0.0073120443393913</v>
      </c>
      <c r="T45" s="3">
        <v>0.01</v>
      </c>
      <c r="U45" s="18">
        <f t="shared" si="30"/>
        <v>7.3120443393913e-5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0.0191731204433939</v>
      </c>
      <c r="AR45" s="25">
        <f t="shared" si="36"/>
        <v>64.1183333333333</v>
      </c>
      <c r="AS45" s="1">
        <f t="shared" si="37"/>
        <v>0.18</v>
      </c>
      <c r="AT45" s="2">
        <f t="shared" ref="AT45:AT55" si="41">$E$3/12</f>
        <v>46.5833333333333</v>
      </c>
      <c r="AU45" s="1">
        <f t="shared" si="38"/>
        <v>69064.1856079715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-8.32687353382143</v>
      </c>
      <c r="E46" s="13">
        <f t="shared" si="39"/>
        <v>-11.4520282673548</v>
      </c>
      <c r="F46" s="9" t="s">
        <v>109</v>
      </c>
      <c r="G46" s="6">
        <v>3</v>
      </c>
      <c r="H46" s="11">
        <f t="shared" si="21"/>
        <v>-8.32687353382143</v>
      </c>
      <c r="I46" s="11">
        <f t="shared" si="22"/>
        <v>264.823126466179</v>
      </c>
      <c r="J46" s="11">
        <f t="shared" si="23"/>
        <v>0.00568114385263441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1.91667111711237</v>
      </c>
      <c r="P46" s="11">
        <f t="shared" si="26"/>
        <v>0.0108888843345049</v>
      </c>
      <c r="Q46" s="16">
        <f t="shared" si="27"/>
        <v>0.00195999918021088</v>
      </c>
      <c r="R46" s="11">
        <f t="shared" si="28"/>
        <v>0.115413</v>
      </c>
      <c r="S46" s="17">
        <f t="shared" si="29"/>
        <v>0.0169824818712873</v>
      </c>
      <c r="T46" s="3">
        <v>0.01</v>
      </c>
      <c r="U46" s="18">
        <f t="shared" si="30"/>
        <v>0.000169824818712873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0.0192698248187129</v>
      </c>
      <c r="AR46" s="25">
        <f t="shared" si="36"/>
        <v>64.1183333333333</v>
      </c>
      <c r="AS46" s="1">
        <f t="shared" si="37"/>
        <v>0.18</v>
      </c>
      <c r="AT46" s="2">
        <f t="shared" si="41"/>
        <v>46.5833333333333</v>
      </c>
      <c r="AU46" s="1">
        <f t="shared" si="38"/>
        <v>69412.5279107203</v>
      </c>
    </row>
    <row r="47" s="1" customFormat="1" spans="1:47">
      <c r="A47" s="6"/>
      <c r="B47" s="6"/>
      <c r="C47" s="9">
        <v>3</v>
      </c>
      <c r="D47" s="12">
        <v>0.901158717709677</v>
      </c>
      <c r="E47" s="13">
        <f t="shared" si="39"/>
        <v>-8.32687353382143</v>
      </c>
      <c r="F47" s="9" t="s">
        <v>109</v>
      </c>
      <c r="G47" s="6">
        <v>4</v>
      </c>
      <c r="H47" s="11">
        <f t="shared" si="21"/>
        <v>0.901158717709677</v>
      </c>
      <c r="I47" s="11">
        <f t="shared" si="22"/>
        <v>274.05115871771</v>
      </c>
      <c r="J47" s="11">
        <f t="shared" si="23"/>
        <v>0.0195935439619062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2.5469655661112</v>
      </c>
      <c r="P47" s="11">
        <f t="shared" si="26"/>
        <v>0.0499040817890611</v>
      </c>
      <c r="Q47" s="16">
        <f t="shared" si="27"/>
        <v>0.008982734722031</v>
      </c>
      <c r="R47" s="11">
        <f t="shared" si="28"/>
        <v>0.115413</v>
      </c>
      <c r="S47" s="17">
        <f t="shared" si="29"/>
        <v>0.0778312211105421</v>
      </c>
      <c r="T47" s="3">
        <v>0.01</v>
      </c>
      <c r="U47" s="18">
        <f t="shared" si="30"/>
        <v>0.000778312211105421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0.0198783122111054</v>
      </c>
      <c r="AR47" s="25">
        <f t="shared" si="36"/>
        <v>64.1183333333333</v>
      </c>
      <c r="AS47" s="1">
        <f t="shared" si="37"/>
        <v>0.18</v>
      </c>
      <c r="AT47" s="2">
        <f t="shared" si="41"/>
        <v>46.5833333333333</v>
      </c>
      <c r="AU47" s="1">
        <f t="shared" si="38"/>
        <v>71604.3821961185</v>
      </c>
    </row>
    <row r="48" s="1" customFormat="1" spans="1:47">
      <c r="A48" s="6"/>
      <c r="B48" s="6"/>
      <c r="C48" s="9">
        <v>4</v>
      </c>
      <c r="D48" s="12">
        <v>8.0534914968</v>
      </c>
      <c r="E48" s="13">
        <f t="shared" si="39"/>
        <v>0.901158717709677</v>
      </c>
      <c r="F48" s="9" t="s">
        <v>109</v>
      </c>
      <c r="G48" s="6">
        <v>5</v>
      </c>
      <c r="H48" s="11">
        <f t="shared" si="21"/>
        <v>8.0534914968</v>
      </c>
      <c r="I48" s="11">
        <f t="shared" si="22"/>
        <v>281.2034914968</v>
      </c>
      <c r="J48" s="11">
        <f t="shared" si="23"/>
        <v>0.0483696594624614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2.37220841010603</v>
      </c>
      <c r="O48" s="11">
        <f t="shared" si="40"/>
        <v>0.76603640754944</v>
      </c>
      <c r="P48" s="11">
        <f t="shared" si="26"/>
        <v>0.0370529201690137</v>
      </c>
      <c r="Q48" s="16">
        <f t="shared" si="27"/>
        <v>0.00666952563042247</v>
      </c>
      <c r="R48" s="11">
        <f t="shared" si="28"/>
        <v>0.115413</v>
      </c>
      <c r="S48" s="17">
        <f t="shared" si="29"/>
        <v>0.0577883395321365</v>
      </c>
      <c r="T48" s="3">
        <v>0.01</v>
      </c>
      <c r="U48" s="18">
        <f t="shared" si="30"/>
        <v>0.000577883395321365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0.0286278833953214</v>
      </c>
      <c r="AR48" s="25">
        <f t="shared" si="36"/>
        <v>64.1183333333333</v>
      </c>
      <c r="AS48" s="1">
        <f t="shared" si="37"/>
        <v>0.18</v>
      </c>
      <c r="AT48" s="2">
        <f t="shared" si="41"/>
        <v>46.5833333333333</v>
      </c>
      <c r="AU48" s="1">
        <f t="shared" si="38"/>
        <v>103121.52673401</v>
      </c>
    </row>
    <row r="49" s="1" customFormat="1" spans="1:47">
      <c r="A49" s="6"/>
      <c r="B49" s="6"/>
      <c r="C49" s="9">
        <v>5</v>
      </c>
      <c r="D49" s="12">
        <v>15.882846340129</v>
      </c>
      <c r="E49" s="13">
        <f t="shared" si="39"/>
        <v>8.0534914968</v>
      </c>
      <c r="F49" s="9" t="s">
        <v>111</v>
      </c>
      <c r="G49" s="6">
        <v>6</v>
      </c>
      <c r="H49" s="11">
        <f t="shared" si="21"/>
        <v>15.882846340129</v>
      </c>
      <c r="I49" s="11">
        <f t="shared" si="22"/>
        <v>289.032846340129</v>
      </c>
      <c r="J49" s="11">
        <f t="shared" si="23"/>
        <v>0.123570284765932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1.37016682071376</v>
      </c>
      <c r="P49" s="11">
        <f t="shared" si="26"/>
        <v>0.169311904212431</v>
      </c>
      <c r="Q49" s="16">
        <f t="shared" si="27"/>
        <v>0.0304761427582375</v>
      </c>
      <c r="R49" s="11">
        <f t="shared" si="28"/>
        <v>0.115413</v>
      </c>
      <c r="S49" s="17">
        <f t="shared" si="29"/>
        <v>0.264061611414984</v>
      </c>
      <c r="T49" s="3">
        <v>0.01</v>
      </c>
      <c r="U49" s="18">
        <f t="shared" si="30"/>
        <v>0.00264061611414984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0.0306906161141498</v>
      </c>
      <c r="AR49" s="25">
        <f t="shared" si="36"/>
        <v>64.1183333333333</v>
      </c>
      <c r="AS49" s="1">
        <f t="shared" si="37"/>
        <v>0.18</v>
      </c>
      <c r="AT49" s="2">
        <f t="shared" si="41"/>
        <v>46.5833333333333</v>
      </c>
      <c r="AU49" s="1">
        <f t="shared" si="38"/>
        <v>110551.770328077</v>
      </c>
    </row>
    <row r="50" s="1" customFormat="1" spans="1:47">
      <c r="A50" s="6"/>
      <c r="B50" s="6"/>
      <c r="C50" s="9">
        <v>6</v>
      </c>
      <c r="D50" s="12">
        <v>19.2914850906667</v>
      </c>
      <c r="E50" s="13">
        <f t="shared" si="39"/>
        <v>15.882846340129</v>
      </c>
      <c r="F50" s="9" t="s">
        <v>109</v>
      </c>
      <c r="G50" s="6">
        <v>7</v>
      </c>
      <c r="H50" s="11">
        <f t="shared" si="21"/>
        <v>19.2914850906667</v>
      </c>
      <c r="I50" s="11">
        <f t="shared" si="22"/>
        <v>292.441485090667</v>
      </c>
      <c r="J50" s="11">
        <f t="shared" si="23"/>
        <v>0.182996053180984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1.84203824983466</v>
      </c>
      <c r="P50" s="11">
        <f t="shared" si="26"/>
        <v>0.337085729528151</v>
      </c>
      <c r="Q50" s="16">
        <f t="shared" si="27"/>
        <v>0.0606754313150672</v>
      </c>
      <c r="R50" s="11">
        <f t="shared" si="28"/>
        <v>0.115413</v>
      </c>
      <c r="S50" s="17">
        <f t="shared" si="29"/>
        <v>0.52572440985909</v>
      </c>
      <c r="T50" s="3">
        <v>0.01</v>
      </c>
      <c r="U50" s="18">
        <f t="shared" si="30"/>
        <v>0.0052572440985909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0.0333072440985909</v>
      </c>
      <c r="AR50" s="25">
        <f t="shared" si="36"/>
        <v>64.1183333333333</v>
      </c>
      <c r="AS50" s="1">
        <f t="shared" si="37"/>
        <v>0.18</v>
      </c>
      <c r="AT50" s="2">
        <f t="shared" si="41"/>
        <v>46.5833333333333</v>
      </c>
      <c r="AU50" s="1">
        <f t="shared" si="38"/>
        <v>119977.219947402</v>
      </c>
    </row>
    <row r="51" s="1" customFormat="1" spans="1:47">
      <c r="A51" s="6"/>
      <c r="B51" s="6"/>
      <c r="C51" s="9">
        <v>7</v>
      </c>
      <c r="D51" s="12">
        <v>23.3253152729032</v>
      </c>
      <c r="E51" s="13">
        <f t="shared" si="39"/>
        <v>19.2914850906667</v>
      </c>
      <c r="F51" s="9" t="s">
        <v>109</v>
      </c>
      <c r="G51" s="6">
        <v>8</v>
      </c>
      <c r="H51" s="11">
        <f t="shared" si="21"/>
        <v>23.3253152729032</v>
      </c>
      <c r="I51" s="11">
        <f t="shared" si="22"/>
        <v>296.475315272903</v>
      </c>
      <c r="J51" s="11">
        <f t="shared" si="23"/>
        <v>0.287859515706828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2.14613585363984</v>
      </c>
      <c r="P51" s="11">
        <f t="shared" si="26"/>
        <v>0.617785627469826</v>
      </c>
      <c r="Q51" s="16">
        <f t="shared" si="27"/>
        <v>0.111201412944569</v>
      </c>
      <c r="R51" s="11">
        <f t="shared" si="28"/>
        <v>0.115413</v>
      </c>
      <c r="S51" s="17">
        <f t="shared" si="29"/>
        <v>0.963508555748215</v>
      </c>
      <c r="T51" s="3">
        <v>0.01</v>
      </c>
      <c r="U51" s="18">
        <f t="shared" si="30"/>
        <v>0.00963508555748215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0.0376850855574821</v>
      </c>
      <c r="AR51" s="25">
        <f t="shared" si="36"/>
        <v>64.1183333333333</v>
      </c>
      <c r="AS51" s="1">
        <f t="shared" si="37"/>
        <v>0.18</v>
      </c>
      <c r="AT51" s="2">
        <f t="shared" si="41"/>
        <v>46.5833333333333</v>
      </c>
      <c r="AU51" s="1">
        <f t="shared" si="38"/>
        <v>135746.799863816</v>
      </c>
    </row>
    <row r="52" s="1" customFormat="1" spans="1:47">
      <c r="A52" s="6"/>
      <c r="B52" s="6"/>
      <c r="C52" s="9">
        <v>8</v>
      </c>
      <c r="D52" s="12">
        <v>20.8944695241935</v>
      </c>
      <c r="E52" s="13">
        <f t="shared" si="39"/>
        <v>23.3253152729032</v>
      </c>
      <c r="F52" s="9" t="s">
        <v>109</v>
      </c>
      <c r="G52" s="6">
        <v>9</v>
      </c>
      <c r="H52" s="11">
        <f t="shared" si="21"/>
        <v>20.8944695241935</v>
      </c>
      <c r="I52" s="11">
        <f t="shared" si="22"/>
        <v>294.044469524193</v>
      </c>
      <c r="J52" s="11">
        <f t="shared" si="23"/>
        <v>0.219416435833248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2.16953355950335</v>
      </c>
      <c r="P52" s="11">
        <f t="shared" si="26"/>
        <v>0.476031321046845</v>
      </c>
      <c r="Q52" s="16">
        <f t="shared" si="27"/>
        <v>0.0856856377884321</v>
      </c>
      <c r="R52" s="11">
        <f t="shared" si="28"/>
        <v>0.115413</v>
      </c>
      <c r="S52" s="17">
        <f t="shared" si="29"/>
        <v>0.742426223981979</v>
      </c>
      <c r="T52" s="3">
        <v>0.01</v>
      </c>
      <c r="U52" s="18">
        <f t="shared" si="30"/>
        <v>0.00742426223981979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0.0354742622398198</v>
      </c>
      <c r="AR52" s="25">
        <f t="shared" si="36"/>
        <v>64.1183333333333</v>
      </c>
      <c r="AS52" s="1">
        <f t="shared" si="37"/>
        <v>0.18</v>
      </c>
      <c r="AT52" s="2">
        <f t="shared" si="41"/>
        <v>46.5833333333333</v>
      </c>
      <c r="AU52" s="1">
        <f t="shared" si="38"/>
        <v>127783.113806126</v>
      </c>
    </row>
    <row r="53" s="1" customFormat="1" spans="1:47">
      <c r="A53" s="6"/>
      <c r="B53" s="6"/>
      <c r="C53" s="9">
        <v>9</v>
      </c>
      <c r="D53" s="12">
        <v>16.8155774007</v>
      </c>
      <c r="E53" s="13">
        <f t="shared" si="39"/>
        <v>20.8944695241935</v>
      </c>
      <c r="F53" s="9" t="s">
        <v>109</v>
      </c>
      <c r="G53" s="6">
        <v>10</v>
      </c>
      <c r="H53" s="11">
        <f t="shared" si="21"/>
        <v>16.8155774007</v>
      </c>
      <c r="I53" s="11">
        <f t="shared" si="22"/>
        <v>289.9655774007</v>
      </c>
      <c r="J53" s="11">
        <f t="shared" si="23"/>
        <v>0.13771309340742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2.33468557178984</v>
      </c>
      <c r="P53" s="11">
        <f t="shared" si="26"/>
        <v>0.321516772224849</v>
      </c>
      <c r="Q53" s="16">
        <f t="shared" si="27"/>
        <v>0.0578730190004728</v>
      </c>
      <c r="R53" s="11">
        <f t="shared" si="28"/>
        <v>0.115413</v>
      </c>
      <c r="S53" s="17">
        <f t="shared" si="29"/>
        <v>0.501442809739568</v>
      </c>
      <c r="T53" s="3">
        <v>0.01</v>
      </c>
      <c r="U53" s="18">
        <f t="shared" si="30"/>
        <v>0.00501442809739568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0.0241144280973957</v>
      </c>
      <c r="AR53" s="25">
        <f t="shared" si="36"/>
        <v>64.1183333333333</v>
      </c>
      <c r="AS53" s="1">
        <f t="shared" si="37"/>
        <v>0.18</v>
      </c>
      <c r="AT53" s="2">
        <f t="shared" si="41"/>
        <v>46.5833333333333</v>
      </c>
      <c r="AU53" s="1">
        <f t="shared" si="38"/>
        <v>86863.4473384558</v>
      </c>
    </row>
    <row r="54" s="1" customFormat="1" spans="1:47">
      <c r="A54" s="6"/>
      <c r="B54" s="6"/>
      <c r="C54" s="9">
        <v>10</v>
      </c>
      <c r="D54" s="12">
        <v>7.93672638535484</v>
      </c>
      <c r="E54" s="13">
        <f t="shared" si="39"/>
        <v>16.8155774007</v>
      </c>
      <c r="F54" s="9" t="s">
        <v>109</v>
      </c>
      <c r="G54" s="6">
        <v>11</v>
      </c>
      <c r="H54" s="11">
        <f t="shared" si="21"/>
        <v>7.93672638535484</v>
      </c>
      <c r="I54" s="11">
        <f t="shared" si="22"/>
        <v>281.086726385355</v>
      </c>
      <c r="J54" s="11">
        <f t="shared" si="23"/>
        <v>0.0476789089284278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1.91251035958674</v>
      </c>
      <c r="O54" s="11">
        <f t="shared" si="40"/>
        <v>0.741841773311582</v>
      </c>
      <c r="P54" s="11">
        <f t="shared" si="26"/>
        <v>0.0353702063490263</v>
      </c>
      <c r="Q54" s="16">
        <f t="shared" si="27"/>
        <v>0.00636663714282474</v>
      </c>
      <c r="R54" s="11">
        <f t="shared" si="28"/>
        <v>0.115413</v>
      </c>
      <c r="S54" s="17">
        <f t="shared" si="29"/>
        <v>0.0551639515723942</v>
      </c>
      <c r="T54" s="3">
        <v>0.01</v>
      </c>
      <c r="U54" s="18">
        <f t="shared" si="30"/>
        <v>0.000551639515723942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0.0196516395157239</v>
      </c>
      <c r="AR54" s="25">
        <f t="shared" si="36"/>
        <v>64.1183333333333</v>
      </c>
      <c r="AS54" s="1">
        <f t="shared" si="37"/>
        <v>0.18</v>
      </c>
      <c r="AT54" s="2">
        <f t="shared" si="41"/>
        <v>46.5833333333333</v>
      </c>
      <c r="AU54" s="1">
        <f t="shared" si="38"/>
        <v>70787.8763408351</v>
      </c>
    </row>
    <row r="55" s="1" customFormat="1" spans="1:48">
      <c r="A55" s="6"/>
      <c r="B55" s="6"/>
      <c r="C55" s="9">
        <v>11</v>
      </c>
      <c r="D55" s="12">
        <v>-4.12450134043333</v>
      </c>
      <c r="E55" s="13">
        <f t="shared" si="39"/>
        <v>7.93672638535484</v>
      </c>
      <c r="F55" s="9" t="s">
        <v>111</v>
      </c>
      <c r="G55" s="6">
        <v>12</v>
      </c>
      <c r="H55" s="11">
        <f t="shared" si="21"/>
        <v>-4.12450134043333</v>
      </c>
      <c r="I55" s="11">
        <f t="shared" si="22"/>
        <v>269.025498659567</v>
      </c>
      <c r="J55" s="11">
        <f t="shared" si="23"/>
        <v>0.0100893643250243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1.34765490029589</v>
      </c>
      <c r="P55" s="11">
        <f t="shared" si="26"/>
        <v>0.0135969812734895</v>
      </c>
      <c r="Q55" s="16">
        <f t="shared" si="27"/>
        <v>0.00244745662922812</v>
      </c>
      <c r="R55" s="11">
        <f t="shared" si="28"/>
        <v>0.115413</v>
      </c>
      <c r="S55" s="17">
        <f t="shared" si="29"/>
        <v>0.021206074092417</v>
      </c>
      <c r="T55" s="3">
        <v>0.01</v>
      </c>
      <c r="U55" s="18">
        <f t="shared" si="30"/>
        <v>0.00021206074092417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0.0193120607409242</v>
      </c>
      <c r="AR55" s="25">
        <f t="shared" si="36"/>
        <v>64.1183333333333</v>
      </c>
      <c r="AS55" s="1">
        <f t="shared" si="37"/>
        <v>0.18</v>
      </c>
      <c r="AT55" s="2">
        <f t="shared" si="41"/>
        <v>46.5833333333333</v>
      </c>
      <c r="AU55" s="1">
        <f t="shared" si="38"/>
        <v>69564.667442704</v>
      </c>
      <c r="AV55" s="1">
        <f>SUM(AU44:AU55)</f>
        <v>1103401.37577595</v>
      </c>
    </row>
    <row r="56" s="1" customFormat="1" spans="1:46">
      <c r="A56" s="6"/>
      <c r="B56" s="6"/>
      <c r="C56" s="9">
        <v>12</v>
      </c>
      <c r="D56" s="12">
        <v>-12.7730772595484</v>
      </c>
      <c r="E56" s="13">
        <f t="shared" si="39"/>
        <v>-4.12450134043333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-11.94</v>
      </c>
      <c r="E60" s="9"/>
      <c r="F60" s="9"/>
      <c r="G60" s="6">
        <v>1</v>
      </c>
      <c r="H60" s="11">
        <f t="shared" ref="H60:H71" si="42">E61</f>
        <v>-11.94</v>
      </c>
      <c r="I60" s="11">
        <f t="shared" ref="I60:I71" si="43">H60+273.15</f>
        <v>261.21</v>
      </c>
      <c r="J60" s="11">
        <f t="shared" ref="J60:J71" si="44">EXP(($C$18*(I60-$C$16))/($C$19*I60*$C$16))</f>
        <v>0.00341637377444768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0.00471357089660546</v>
      </c>
      <c r="Q60" s="16">
        <f t="shared" ref="Q60:Q71" si="48">P60*$B$62</f>
        <v>0.000471357089660546</v>
      </c>
      <c r="R60" s="11">
        <f t="shared" ref="R60:R71" si="49">L60*$B$62</f>
        <v>0.13797</v>
      </c>
      <c r="S60" s="17">
        <f t="shared" ref="S60:S71" si="50">Q60/R60</f>
        <v>0.00341637377444768</v>
      </c>
      <c r="T60" s="3">
        <v>0.01</v>
      </c>
      <c r="U60" s="18">
        <f t="shared" ref="U60:U71" si="51">S60*T60</f>
        <v>3.41637377444768e-5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0.0123341637377445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0.0666666666666667</v>
      </c>
      <c r="AU60" s="1">
        <f t="shared" ref="AU60:AU71" si="59">AT60*10000*AS60*0.67*AR60*AQ60</f>
        <v>76.0112575000484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-11.4520282673548</v>
      </c>
      <c r="E61" s="13">
        <f t="shared" ref="E61:E72" si="60">D60</f>
        <v>-11.94</v>
      </c>
      <c r="F61" s="9" t="s">
        <v>109</v>
      </c>
      <c r="G61" s="6">
        <v>2</v>
      </c>
      <c r="H61" s="11">
        <f t="shared" si="42"/>
        <v>-11.4520282673548</v>
      </c>
      <c r="I61" s="11">
        <f t="shared" si="43"/>
        <v>261.697971732645</v>
      </c>
      <c r="J61" s="11">
        <f t="shared" si="44"/>
        <v>0.00366227802499532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2.75468642910339</v>
      </c>
      <c r="P61" s="11">
        <f t="shared" si="47"/>
        <v>0.0100884275750582</v>
      </c>
      <c r="Q61" s="16">
        <f t="shared" si="48"/>
        <v>0.00100884275750582</v>
      </c>
      <c r="R61" s="11">
        <f t="shared" si="49"/>
        <v>0.13797</v>
      </c>
      <c r="S61" s="17">
        <f t="shared" si="50"/>
        <v>0.00731204433939131</v>
      </c>
      <c r="T61" s="3">
        <v>0.01</v>
      </c>
      <c r="U61" s="18">
        <f t="shared" si="51"/>
        <v>7.31204433939131e-5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0.0123731204433939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0.0666666666666667</v>
      </c>
      <c r="AU61" s="1">
        <f t="shared" si="59"/>
        <v>76.2513344316859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-8.32687353382143</v>
      </c>
      <c r="E62" s="13">
        <f t="shared" si="60"/>
        <v>-11.4520282673548</v>
      </c>
      <c r="F62" s="9" t="s">
        <v>109</v>
      </c>
      <c r="G62" s="6">
        <v>3</v>
      </c>
      <c r="H62" s="11">
        <f t="shared" si="42"/>
        <v>-8.32687353382143</v>
      </c>
      <c r="I62" s="11">
        <f t="shared" si="43"/>
        <v>264.823126466179</v>
      </c>
      <c r="J62" s="11">
        <f t="shared" si="44"/>
        <v>0.00568114385263441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4.12429800152834</v>
      </c>
      <c r="P62" s="11">
        <f t="shared" si="47"/>
        <v>0.0234307302378151</v>
      </c>
      <c r="Q62" s="16">
        <f t="shared" si="48"/>
        <v>0.00234307302378151</v>
      </c>
      <c r="R62" s="11">
        <f t="shared" si="49"/>
        <v>0.13797</v>
      </c>
      <c r="S62" s="17">
        <f t="shared" si="50"/>
        <v>0.0169824818712873</v>
      </c>
      <c r="T62" s="3">
        <v>0.01</v>
      </c>
      <c r="U62" s="18">
        <f t="shared" si="51"/>
        <v>0.000169824818712873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0.0124698248187129</v>
      </c>
      <c r="AR62" s="25">
        <f t="shared" si="57"/>
        <v>137.97</v>
      </c>
      <c r="AS62" s="1">
        <f t="shared" si="58"/>
        <v>0.1</v>
      </c>
      <c r="AT62" s="2">
        <f t="shared" si="62"/>
        <v>0.0666666666666667</v>
      </c>
      <c r="AU62" s="1">
        <f t="shared" si="59"/>
        <v>76.8472906172891</v>
      </c>
    </row>
    <row r="63" s="1" customFormat="1" spans="1:47">
      <c r="A63" s="6"/>
      <c r="B63" s="6"/>
      <c r="C63" s="9">
        <v>3</v>
      </c>
      <c r="D63" s="12">
        <v>0.901158717709677</v>
      </c>
      <c r="E63" s="13">
        <f t="shared" si="60"/>
        <v>-8.32687353382143</v>
      </c>
      <c r="F63" s="9" t="s">
        <v>109</v>
      </c>
      <c r="G63" s="6">
        <v>4</v>
      </c>
      <c r="H63" s="11">
        <f t="shared" si="42"/>
        <v>0.901158717709677</v>
      </c>
      <c r="I63" s="11">
        <f t="shared" si="43"/>
        <v>274.05115871771</v>
      </c>
      <c r="J63" s="11">
        <f t="shared" si="44"/>
        <v>0.0195935439619062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5.48056727129052</v>
      </c>
      <c r="P63" s="11">
        <f t="shared" si="47"/>
        <v>0.107383735766215</v>
      </c>
      <c r="Q63" s="16">
        <f t="shared" si="48"/>
        <v>0.0107383735766215</v>
      </c>
      <c r="R63" s="11">
        <f t="shared" si="49"/>
        <v>0.13797</v>
      </c>
      <c r="S63" s="17">
        <f t="shared" si="50"/>
        <v>0.0778312211105421</v>
      </c>
      <c r="T63" s="3">
        <v>0.01</v>
      </c>
      <c r="U63" s="18">
        <f t="shared" si="51"/>
        <v>0.000778312211105421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0.0130783122111054</v>
      </c>
      <c r="AR63" s="25">
        <f t="shared" si="57"/>
        <v>137.97</v>
      </c>
      <c r="AS63" s="1">
        <f t="shared" si="58"/>
        <v>0.1</v>
      </c>
      <c r="AT63" s="2">
        <f t="shared" si="62"/>
        <v>0.0666666666666667</v>
      </c>
      <c r="AU63" s="1">
        <f t="shared" si="59"/>
        <v>80.5971915308909</v>
      </c>
    </row>
    <row r="64" s="1" customFormat="1" spans="1:47">
      <c r="A64" s="6"/>
      <c r="B64" s="6"/>
      <c r="C64" s="9">
        <v>4</v>
      </c>
      <c r="D64" s="12">
        <v>8.0534914968</v>
      </c>
      <c r="E64" s="13">
        <f t="shared" si="60"/>
        <v>0.901158717709677</v>
      </c>
      <c r="F64" s="9" t="s">
        <v>109</v>
      </c>
      <c r="G64" s="6">
        <v>5</v>
      </c>
      <c r="H64" s="11">
        <f t="shared" si="42"/>
        <v>8.0534914968</v>
      </c>
      <c r="I64" s="11">
        <f t="shared" si="43"/>
        <v>281.2034914968</v>
      </c>
      <c r="J64" s="11">
        <f t="shared" si="44"/>
        <v>0.0483696594624614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5.10452435874809</v>
      </c>
      <c r="O64" s="11">
        <f t="shared" si="61"/>
        <v>1.64835917677622</v>
      </c>
      <c r="P64" s="11">
        <f t="shared" si="47"/>
        <v>0.0797305720524887</v>
      </c>
      <c r="Q64" s="16">
        <f t="shared" si="48"/>
        <v>0.00797305720524888</v>
      </c>
      <c r="R64" s="11">
        <f t="shared" si="49"/>
        <v>0.13797</v>
      </c>
      <c r="S64" s="17">
        <f t="shared" si="50"/>
        <v>0.0577883395321365</v>
      </c>
      <c r="T64" s="3">
        <v>0.01</v>
      </c>
      <c r="U64" s="18">
        <f t="shared" si="51"/>
        <v>0.000577883395321365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0.0186278833953214</v>
      </c>
      <c r="AR64" s="25">
        <f t="shared" si="57"/>
        <v>137.97</v>
      </c>
      <c r="AS64" s="1">
        <f t="shared" si="58"/>
        <v>0.1</v>
      </c>
      <c r="AT64" s="2">
        <f t="shared" si="62"/>
        <v>0.0666666666666667</v>
      </c>
      <c r="AU64" s="1">
        <f t="shared" si="59"/>
        <v>114.797311885011</v>
      </c>
    </row>
    <row r="65" s="1" customFormat="1" spans="1:47">
      <c r="A65" s="6"/>
      <c r="B65" s="6"/>
      <c r="C65" s="9">
        <v>5</v>
      </c>
      <c r="D65" s="12">
        <v>15.882846340129</v>
      </c>
      <c r="E65" s="13">
        <f t="shared" si="60"/>
        <v>8.0534914968</v>
      </c>
      <c r="F65" s="9" t="s">
        <v>111</v>
      </c>
      <c r="G65" s="6">
        <v>6</v>
      </c>
      <c r="H65" s="11">
        <f t="shared" si="42"/>
        <v>15.882846340129</v>
      </c>
      <c r="I65" s="11">
        <f t="shared" si="43"/>
        <v>289.032846340129</v>
      </c>
      <c r="J65" s="11">
        <f t="shared" si="44"/>
        <v>0.123570284765932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2.94832860472373</v>
      </c>
      <c r="P65" s="11">
        <f t="shared" si="47"/>
        <v>0.364325805269253</v>
      </c>
      <c r="Q65" s="16">
        <f t="shared" si="48"/>
        <v>0.0364325805269253</v>
      </c>
      <c r="R65" s="11">
        <f t="shared" si="49"/>
        <v>0.13797</v>
      </c>
      <c r="S65" s="17">
        <f t="shared" si="50"/>
        <v>0.264061611414984</v>
      </c>
      <c r="T65" s="3">
        <v>0.01</v>
      </c>
      <c r="U65" s="18">
        <f t="shared" si="51"/>
        <v>0.00264061611414984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0.0206906161141498</v>
      </c>
      <c r="AR65" s="25">
        <f t="shared" si="57"/>
        <v>137.97</v>
      </c>
      <c r="AS65" s="1">
        <f t="shared" si="58"/>
        <v>0.1</v>
      </c>
      <c r="AT65" s="2">
        <f t="shared" si="62"/>
        <v>0.0666666666666667</v>
      </c>
      <c r="AU65" s="1">
        <f t="shared" si="59"/>
        <v>127.509232302027</v>
      </c>
    </row>
    <row r="66" s="1" customFormat="1" spans="1:47">
      <c r="A66" s="6"/>
      <c r="B66" s="6"/>
      <c r="C66" s="9">
        <v>6</v>
      </c>
      <c r="D66" s="12">
        <v>19.2914850906667</v>
      </c>
      <c r="E66" s="13">
        <f t="shared" si="60"/>
        <v>15.882846340129</v>
      </c>
      <c r="F66" s="9" t="s">
        <v>109</v>
      </c>
      <c r="G66" s="6">
        <v>7</v>
      </c>
      <c r="H66" s="11">
        <f t="shared" si="42"/>
        <v>19.2914850906667</v>
      </c>
      <c r="I66" s="11">
        <f t="shared" si="43"/>
        <v>292.441485090667</v>
      </c>
      <c r="J66" s="11">
        <f t="shared" si="44"/>
        <v>0.182996053180984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3.96370279945447</v>
      </c>
      <c r="P66" s="11">
        <f t="shared" si="47"/>
        <v>0.725341968282587</v>
      </c>
      <c r="Q66" s="16">
        <f t="shared" si="48"/>
        <v>0.0725341968282587</v>
      </c>
      <c r="R66" s="11">
        <f t="shared" si="49"/>
        <v>0.13797</v>
      </c>
      <c r="S66" s="17">
        <f t="shared" si="50"/>
        <v>0.52572440985909</v>
      </c>
      <c r="T66" s="3">
        <v>0.01</v>
      </c>
      <c r="U66" s="18">
        <f t="shared" si="51"/>
        <v>0.0052572440985909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0.0233072440985909</v>
      </c>
      <c r="AR66" s="25">
        <f t="shared" si="57"/>
        <v>137.97</v>
      </c>
      <c r="AS66" s="1">
        <f t="shared" si="58"/>
        <v>0.1</v>
      </c>
      <c r="AT66" s="2">
        <f t="shared" si="62"/>
        <v>0.0666666666666667</v>
      </c>
      <c r="AU66" s="1">
        <f t="shared" si="59"/>
        <v>143.634620916622</v>
      </c>
    </row>
    <row r="67" s="1" customFormat="1" spans="1:47">
      <c r="A67" s="6"/>
      <c r="B67" s="6"/>
      <c r="C67" s="9">
        <v>7</v>
      </c>
      <c r="D67" s="12">
        <v>23.3253152729032</v>
      </c>
      <c r="E67" s="13">
        <f t="shared" si="60"/>
        <v>19.2914850906667</v>
      </c>
      <c r="F67" s="9" t="s">
        <v>109</v>
      </c>
      <c r="G67" s="6">
        <v>8</v>
      </c>
      <c r="H67" s="11">
        <f t="shared" si="42"/>
        <v>23.3253152729032</v>
      </c>
      <c r="I67" s="11">
        <f t="shared" si="43"/>
        <v>296.475315272903</v>
      </c>
      <c r="J67" s="11">
        <f t="shared" si="44"/>
        <v>0.287859515706828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4.61806083117189</v>
      </c>
      <c r="P67" s="11">
        <f t="shared" si="47"/>
        <v>1.32935275436581</v>
      </c>
      <c r="Q67" s="16">
        <f t="shared" si="48"/>
        <v>0.132935275436581</v>
      </c>
      <c r="R67" s="11">
        <f t="shared" si="49"/>
        <v>0.13797</v>
      </c>
      <c r="S67" s="17">
        <f t="shared" si="50"/>
        <v>0.963508555748215</v>
      </c>
      <c r="T67" s="3">
        <v>0.01</v>
      </c>
      <c r="U67" s="18">
        <f t="shared" si="51"/>
        <v>0.00963508555748215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0.0276850855574821</v>
      </c>
      <c r="AR67" s="25">
        <f t="shared" si="57"/>
        <v>137.97</v>
      </c>
      <c r="AS67" s="1">
        <f t="shared" si="58"/>
        <v>0.1</v>
      </c>
      <c r="AT67" s="2">
        <f t="shared" si="62"/>
        <v>0.0666666666666667</v>
      </c>
      <c r="AU67" s="1">
        <f t="shared" si="59"/>
        <v>170.613769361673</v>
      </c>
    </row>
    <row r="68" s="1" customFormat="1" spans="1:47">
      <c r="A68" s="6"/>
      <c r="B68" s="6"/>
      <c r="C68" s="9">
        <v>8</v>
      </c>
      <c r="D68" s="12">
        <v>20.8944695241935</v>
      </c>
      <c r="E68" s="13">
        <f t="shared" si="60"/>
        <v>23.3253152729032</v>
      </c>
      <c r="F68" s="9" t="s">
        <v>109</v>
      </c>
      <c r="G68" s="6">
        <v>9</v>
      </c>
      <c r="H68" s="11">
        <f t="shared" si="42"/>
        <v>20.8944695241935</v>
      </c>
      <c r="I68" s="11">
        <f t="shared" si="43"/>
        <v>294.044469524193</v>
      </c>
      <c r="J68" s="11">
        <f t="shared" si="44"/>
        <v>0.219416435833248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4.66840807680607</v>
      </c>
      <c r="P68" s="11">
        <f t="shared" si="47"/>
        <v>1.02432546122794</v>
      </c>
      <c r="Q68" s="16">
        <f t="shared" si="48"/>
        <v>0.102432546122794</v>
      </c>
      <c r="R68" s="11">
        <f t="shared" si="49"/>
        <v>0.13797</v>
      </c>
      <c r="S68" s="17">
        <f t="shared" si="50"/>
        <v>0.742426223981979</v>
      </c>
      <c r="T68" s="3">
        <v>0.01</v>
      </c>
      <c r="U68" s="18">
        <f t="shared" si="51"/>
        <v>0.00742426223981979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0.0254742622398198</v>
      </c>
      <c r="AR68" s="25">
        <f t="shared" si="57"/>
        <v>137.97</v>
      </c>
      <c r="AS68" s="1">
        <f t="shared" si="58"/>
        <v>0.1</v>
      </c>
      <c r="AT68" s="2">
        <f t="shared" si="62"/>
        <v>0.0666666666666667</v>
      </c>
      <c r="AU68" s="1">
        <f t="shared" si="59"/>
        <v>156.989216934848</v>
      </c>
    </row>
    <row r="69" s="1" customFormat="1" spans="1:47">
      <c r="A69" s="6"/>
      <c r="B69" s="6"/>
      <c r="C69" s="9">
        <v>9</v>
      </c>
      <c r="D69" s="12">
        <v>16.8155774007</v>
      </c>
      <c r="E69" s="13">
        <f t="shared" si="60"/>
        <v>20.8944695241935</v>
      </c>
      <c r="F69" s="9" t="s">
        <v>109</v>
      </c>
      <c r="G69" s="6">
        <v>10</v>
      </c>
      <c r="H69" s="11">
        <f t="shared" si="42"/>
        <v>16.8155774007</v>
      </c>
      <c r="I69" s="11">
        <f t="shared" si="43"/>
        <v>289.9655774007</v>
      </c>
      <c r="J69" s="11">
        <f t="shared" si="44"/>
        <v>0.13771309340742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5.02378261557814</v>
      </c>
      <c r="P69" s="11">
        <f t="shared" si="47"/>
        <v>0.691840644597683</v>
      </c>
      <c r="Q69" s="16">
        <f t="shared" si="48"/>
        <v>0.0691840644597683</v>
      </c>
      <c r="R69" s="11">
        <f t="shared" si="49"/>
        <v>0.13797</v>
      </c>
      <c r="S69" s="17">
        <f t="shared" si="50"/>
        <v>0.501442809739568</v>
      </c>
      <c r="T69" s="3">
        <v>0.01</v>
      </c>
      <c r="U69" s="18">
        <f t="shared" si="51"/>
        <v>0.00501442809739568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0.0173144280973957</v>
      </c>
      <c r="AR69" s="25">
        <f t="shared" si="57"/>
        <v>137.97</v>
      </c>
      <c r="AS69" s="1">
        <f t="shared" si="58"/>
        <v>0.1</v>
      </c>
      <c r="AT69" s="2">
        <f t="shared" si="62"/>
        <v>0.0666666666666667</v>
      </c>
      <c r="AU69" s="1">
        <f t="shared" si="59"/>
        <v>106.702933458696</v>
      </c>
    </row>
    <row r="70" s="1" customFormat="1" spans="1:47">
      <c r="A70" s="6"/>
      <c r="B70" s="6"/>
      <c r="C70" s="9">
        <v>10</v>
      </c>
      <c r="D70" s="12">
        <v>7.93672638535484</v>
      </c>
      <c r="E70" s="13">
        <f t="shared" si="60"/>
        <v>16.8155774007</v>
      </c>
      <c r="F70" s="9" t="s">
        <v>109</v>
      </c>
      <c r="G70" s="6">
        <v>11</v>
      </c>
      <c r="H70" s="11">
        <f t="shared" si="42"/>
        <v>7.93672638535484</v>
      </c>
      <c r="I70" s="11">
        <f t="shared" si="43"/>
        <v>281.086726385355</v>
      </c>
      <c r="J70" s="11">
        <f t="shared" si="44"/>
        <v>0.0476789089284278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4.11534487243143</v>
      </c>
      <c r="O70" s="11">
        <f t="shared" si="61"/>
        <v>1.59629709854902</v>
      </c>
      <c r="P70" s="11">
        <f t="shared" si="47"/>
        <v>0.0761097039844324</v>
      </c>
      <c r="Q70" s="16">
        <f t="shared" si="48"/>
        <v>0.00761097039844324</v>
      </c>
      <c r="R70" s="11">
        <f t="shared" si="49"/>
        <v>0.13797</v>
      </c>
      <c r="S70" s="17">
        <f t="shared" si="50"/>
        <v>0.0551639515723943</v>
      </c>
      <c r="T70" s="3">
        <v>0.01</v>
      </c>
      <c r="U70" s="18">
        <f t="shared" si="51"/>
        <v>0.000551639515723943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0.0128516395157239</v>
      </c>
      <c r="AR70" s="25">
        <f t="shared" si="57"/>
        <v>137.97</v>
      </c>
      <c r="AS70" s="1">
        <f t="shared" si="58"/>
        <v>0.1</v>
      </c>
      <c r="AT70" s="2">
        <f t="shared" si="62"/>
        <v>0.0666666666666667</v>
      </c>
      <c r="AU70" s="1">
        <f t="shared" si="59"/>
        <v>79.2002847779713</v>
      </c>
    </row>
    <row r="71" s="1" customFormat="1" spans="1:48">
      <c r="A71" s="6"/>
      <c r="B71" s="6"/>
      <c r="C71" s="9">
        <v>11</v>
      </c>
      <c r="D71" s="12">
        <v>-4.12450134043333</v>
      </c>
      <c r="E71" s="13">
        <f t="shared" si="60"/>
        <v>7.93672638535484</v>
      </c>
      <c r="F71" s="9" t="s">
        <v>111</v>
      </c>
      <c r="G71" s="6">
        <v>12</v>
      </c>
      <c r="H71" s="11">
        <f t="shared" si="42"/>
        <v>-4.12450134043333</v>
      </c>
      <c r="I71" s="11">
        <f t="shared" si="43"/>
        <v>269.025498659567</v>
      </c>
      <c r="J71" s="11">
        <f t="shared" si="44"/>
        <v>0.0100893643250243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2.89988739456459</v>
      </c>
      <c r="P71" s="11">
        <f t="shared" si="47"/>
        <v>0.0292580204253077</v>
      </c>
      <c r="Q71" s="16">
        <f t="shared" si="48"/>
        <v>0.00292580204253077</v>
      </c>
      <c r="R71" s="11">
        <f t="shared" si="49"/>
        <v>0.13797</v>
      </c>
      <c r="S71" s="17">
        <f t="shared" si="50"/>
        <v>0.021206074092417</v>
      </c>
      <c r="T71" s="3">
        <v>0.01</v>
      </c>
      <c r="U71" s="18">
        <f t="shared" si="51"/>
        <v>0.00021206074092417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0.0125120607409242</v>
      </c>
      <c r="AR71" s="25">
        <f t="shared" si="57"/>
        <v>137.97</v>
      </c>
      <c r="AS71" s="1">
        <f t="shared" si="58"/>
        <v>0.1</v>
      </c>
      <c r="AT71" s="2">
        <f t="shared" si="62"/>
        <v>0.0666666666666667</v>
      </c>
      <c r="AU71" s="1">
        <f t="shared" si="59"/>
        <v>77.1075762456638</v>
      </c>
      <c r="AV71" s="1">
        <f>SUM(AU60:AU71)</f>
        <v>1286.26201996243</v>
      </c>
    </row>
    <row r="72" s="1" customFormat="1" spans="1:46">
      <c r="A72" s="6"/>
      <c r="B72" s="6"/>
      <c r="C72" s="9">
        <v>12</v>
      </c>
      <c r="D72" s="12">
        <v>-12.7730772595484</v>
      </c>
      <c r="E72" s="13">
        <f t="shared" si="60"/>
        <v>-4.12450134043333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-11.94</v>
      </c>
      <c r="E76" s="9"/>
      <c r="F76" s="9"/>
      <c r="G76" s="6">
        <v>1</v>
      </c>
      <c r="H76" s="11">
        <f t="shared" ref="H76:H87" si="63">E77</f>
        <v>-11.94</v>
      </c>
      <c r="I76" s="11">
        <f t="shared" ref="I76:I87" si="64">H76+273.15</f>
        <v>261.21</v>
      </c>
      <c r="J76" s="11">
        <f t="shared" ref="J76:J87" si="65">EXP(($C$18*(I76-$C$16))/($C$19*I76*$C$16))</f>
        <v>0.00341637377444768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0.000267372529033639</v>
      </c>
      <c r="Q76" s="16">
        <f t="shared" ref="Q76:Q87" si="69">P76*$B$78</f>
        <v>5.08007805163913e-5</v>
      </c>
      <c r="R76" s="11">
        <f t="shared" ref="R76:R87" si="70">L76*$B$78</f>
        <v>0.0148697958333333</v>
      </c>
      <c r="S76" s="17">
        <f t="shared" ref="S76:S87" si="71">Q76/R76</f>
        <v>0.00341637377444769</v>
      </c>
      <c r="T76" s="3">
        <v>0.01</v>
      </c>
      <c r="U76" s="18">
        <f t="shared" ref="U76:U87" si="72">S76*T76</f>
        <v>3.41637377444769e-5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0.0116341637377445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46.0833333333333</v>
      </c>
      <c r="AU76" s="1">
        <f t="shared" ref="AU76:AU87" si="79">AT76*10000*AS76*0.67*AR76*AQ76</f>
        <v>5341.44628339233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-11.4520282673548</v>
      </c>
      <c r="E77" s="13">
        <f t="shared" ref="E77:E88" si="80">D76</f>
        <v>-11.94</v>
      </c>
      <c r="F77" s="9" t="s">
        <v>109</v>
      </c>
      <c r="G77" s="6">
        <v>2</v>
      </c>
      <c r="H77" s="11">
        <f t="shared" si="63"/>
        <v>-11.4520282673548</v>
      </c>
      <c r="I77" s="11">
        <f t="shared" si="64"/>
        <v>261.697971732645</v>
      </c>
      <c r="J77" s="11">
        <f t="shared" si="65"/>
        <v>0.00366227802499532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0.156256794137633</v>
      </c>
      <c r="P77" s="11">
        <f t="shared" si="68"/>
        <v>0.00057225582342647</v>
      </c>
      <c r="Q77" s="16">
        <f t="shared" si="69"/>
        <v>0.000108728606451029</v>
      </c>
      <c r="R77" s="11">
        <f t="shared" si="70"/>
        <v>0.0148697958333333</v>
      </c>
      <c r="S77" s="17">
        <f t="shared" si="71"/>
        <v>0.00731204433939132</v>
      </c>
      <c r="T77" s="3">
        <v>0.01</v>
      </c>
      <c r="U77" s="18">
        <f t="shared" si="72"/>
        <v>7.31204433939132e-5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0.0116731204433939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46.0833333333333</v>
      </c>
      <c r="AU77" s="1">
        <f t="shared" si="79"/>
        <v>5359.33198238153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2">
        <v>-8.32687353382143</v>
      </c>
      <c r="E78" s="13">
        <f t="shared" si="80"/>
        <v>-11.4520282673548</v>
      </c>
      <c r="F78" s="9" t="s">
        <v>109</v>
      </c>
      <c r="G78" s="6">
        <v>3</v>
      </c>
      <c r="H78" s="11">
        <f t="shared" si="63"/>
        <v>-8.32687353382143</v>
      </c>
      <c r="I78" s="11">
        <f t="shared" si="64"/>
        <v>264.823126466179</v>
      </c>
      <c r="J78" s="11">
        <f t="shared" si="65"/>
        <v>0.00568114385263441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0.23394662164754</v>
      </c>
      <c r="P78" s="11">
        <f t="shared" si="68"/>
        <v>0.00132908441141751</v>
      </c>
      <c r="Q78" s="16">
        <f t="shared" si="69"/>
        <v>0.000252526038169327</v>
      </c>
      <c r="R78" s="11">
        <f t="shared" si="70"/>
        <v>0.0148697958333333</v>
      </c>
      <c r="S78" s="17">
        <f t="shared" si="71"/>
        <v>0.0169824818712873</v>
      </c>
      <c r="T78" s="3">
        <v>0.01</v>
      </c>
      <c r="U78" s="18">
        <f t="shared" si="72"/>
        <v>0.000169824818712873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0.0117698248187129</v>
      </c>
      <c r="AR78" s="25">
        <f t="shared" si="77"/>
        <v>7.82620833333333</v>
      </c>
      <c r="AS78" s="1">
        <f t="shared" si="78"/>
        <v>0.19</v>
      </c>
      <c r="AT78" s="2">
        <f t="shared" si="82"/>
        <v>46.0833333333333</v>
      </c>
      <c r="AU78" s="1">
        <f t="shared" si="79"/>
        <v>5403.73063773648</v>
      </c>
    </row>
    <row r="79" s="1" customFormat="1" spans="1:47">
      <c r="A79" s="6"/>
      <c r="B79" s="6"/>
      <c r="C79" s="9">
        <v>3</v>
      </c>
      <c r="D79" s="12">
        <v>0.901158717709677</v>
      </c>
      <c r="E79" s="13">
        <f t="shared" si="80"/>
        <v>-8.32687353382143</v>
      </c>
      <c r="F79" s="9" t="s">
        <v>109</v>
      </c>
      <c r="G79" s="6">
        <v>4</v>
      </c>
      <c r="H79" s="11">
        <f t="shared" si="63"/>
        <v>0.901158717709677</v>
      </c>
      <c r="I79" s="11">
        <f t="shared" si="64"/>
        <v>274.05115871771</v>
      </c>
      <c r="J79" s="11">
        <f t="shared" si="65"/>
        <v>0.0195935439619062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0.310879620569456</v>
      </c>
      <c r="P79" s="11">
        <f t="shared" si="68"/>
        <v>0.00609123351248834</v>
      </c>
      <c r="Q79" s="16">
        <f t="shared" si="69"/>
        <v>0.00115733436737278</v>
      </c>
      <c r="R79" s="11">
        <f t="shared" si="70"/>
        <v>0.0148697958333333</v>
      </c>
      <c r="S79" s="17">
        <f t="shared" si="71"/>
        <v>0.0778312211105423</v>
      </c>
      <c r="T79" s="3">
        <v>0.01</v>
      </c>
      <c r="U79" s="18">
        <f t="shared" si="72"/>
        <v>0.000778312211105423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0.0123783122111054</v>
      </c>
      <c r="AR79" s="25">
        <f t="shared" si="77"/>
        <v>7.82620833333333</v>
      </c>
      <c r="AS79" s="1">
        <f t="shared" si="78"/>
        <v>0.19</v>
      </c>
      <c r="AT79" s="2">
        <f t="shared" si="82"/>
        <v>46.0833333333333</v>
      </c>
      <c r="AU79" s="1">
        <f t="shared" si="79"/>
        <v>5683.09774944746</v>
      </c>
    </row>
    <row r="80" s="1" customFormat="1" spans="1:47">
      <c r="A80" s="6"/>
      <c r="B80" s="6"/>
      <c r="C80" s="9">
        <v>4</v>
      </c>
      <c r="D80" s="12">
        <v>8.0534914968</v>
      </c>
      <c r="E80" s="13">
        <f t="shared" si="80"/>
        <v>0.901158717709677</v>
      </c>
      <c r="F80" s="9" t="s">
        <v>109</v>
      </c>
      <c r="G80" s="6">
        <v>5</v>
      </c>
      <c r="H80" s="11">
        <f t="shared" si="63"/>
        <v>8.0534914968</v>
      </c>
      <c r="I80" s="11">
        <f t="shared" si="64"/>
        <v>281.2034914968</v>
      </c>
      <c r="J80" s="11">
        <f t="shared" si="65"/>
        <v>0.0483696594624614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0.289548967704119</v>
      </c>
      <c r="O80" s="11">
        <f t="shared" si="81"/>
        <v>0.0935015026861817</v>
      </c>
      <c r="P80" s="11">
        <f t="shared" si="68"/>
        <v>0.00452263584415903</v>
      </c>
      <c r="Q80" s="16">
        <f t="shared" si="69"/>
        <v>0.000859300810390215</v>
      </c>
      <c r="R80" s="11">
        <f t="shared" si="70"/>
        <v>0.0148697958333333</v>
      </c>
      <c r="S80" s="17">
        <f t="shared" si="71"/>
        <v>0.0577883395321366</v>
      </c>
      <c r="T80" s="3">
        <v>0.01</v>
      </c>
      <c r="U80" s="18">
        <f t="shared" si="72"/>
        <v>0.000577883395321366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0.0196778833953214</v>
      </c>
      <c r="AR80" s="25">
        <f t="shared" si="77"/>
        <v>7.82620833333333</v>
      </c>
      <c r="AS80" s="1">
        <f t="shared" si="78"/>
        <v>0.19</v>
      </c>
      <c r="AT80" s="2">
        <f t="shared" si="82"/>
        <v>46.0833333333333</v>
      </c>
      <c r="AU80" s="1">
        <f t="shared" si="79"/>
        <v>9034.45743899633</v>
      </c>
    </row>
    <row r="81" s="1" customFormat="1" spans="1:47">
      <c r="A81" s="6"/>
      <c r="B81" s="6"/>
      <c r="C81" s="9">
        <v>5</v>
      </c>
      <c r="D81" s="12">
        <v>15.882846340129</v>
      </c>
      <c r="E81" s="13">
        <f t="shared" si="80"/>
        <v>8.0534914968</v>
      </c>
      <c r="F81" s="9" t="s">
        <v>111</v>
      </c>
      <c r="G81" s="6">
        <v>6</v>
      </c>
      <c r="H81" s="11">
        <f t="shared" si="63"/>
        <v>15.882846340129</v>
      </c>
      <c r="I81" s="11">
        <f t="shared" si="64"/>
        <v>289.032846340129</v>
      </c>
      <c r="J81" s="11">
        <f t="shared" si="65"/>
        <v>0.123570284765932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0.167240950175356</v>
      </c>
      <c r="P81" s="11">
        <f t="shared" si="68"/>
        <v>0.0206660118376937</v>
      </c>
      <c r="Q81" s="16">
        <f t="shared" si="69"/>
        <v>0.00392654224916181</v>
      </c>
      <c r="R81" s="11">
        <f t="shared" si="70"/>
        <v>0.0148697958333333</v>
      </c>
      <c r="S81" s="17">
        <f t="shared" si="71"/>
        <v>0.264061611414984</v>
      </c>
      <c r="T81" s="3">
        <v>0.01</v>
      </c>
      <c r="U81" s="18">
        <f t="shared" si="72"/>
        <v>0.00264061611414984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0.0217406161141498</v>
      </c>
      <c r="AR81" s="25">
        <f t="shared" si="77"/>
        <v>7.82620833333333</v>
      </c>
      <c r="AS81" s="1">
        <f t="shared" si="78"/>
        <v>0.19</v>
      </c>
      <c r="AT81" s="2">
        <f t="shared" si="82"/>
        <v>46.0833333333333</v>
      </c>
      <c r="AU81" s="1">
        <f t="shared" si="79"/>
        <v>9981.49379356238</v>
      </c>
    </row>
    <row r="82" s="1" customFormat="1" spans="1:47">
      <c r="A82" s="6"/>
      <c r="B82" s="6"/>
      <c r="C82" s="9">
        <v>6</v>
      </c>
      <c r="D82" s="12">
        <v>19.2914850906667</v>
      </c>
      <c r="E82" s="13">
        <f t="shared" si="80"/>
        <v>15.882846340129</v>
      </c>
      <c r="F82" s="9" t="s">
        <v>109</v>
      </c>
      <c r="G82" s="6">
        <v>7</v>
      </c>
      <c r="H82" s="11">
        <f t="shared" si="63"/>
        <v>19.2914850906667</v>
      </c>
      <c r="I82" s="11">
        <f t="shared" si="64"/>
        <v>292.441485090667</v>
      </c>
      <c r="J82" s="11">
        <f t="shared" si="65"/>
        <v>0.182996053180984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0.224837021670996</v>
      </c>
      <c r="P82" s="11">
        <f t="shared" si="68"/>
        <v>0.0411442875747596</v>
      </c>
      <c r="Q82" s="16">
        <f t="shared" si="69"/>
        <v>0.00781741463920433</v>
      </c>
      <c r="R82" s="11">
        <f t="shared" si="70"/>
        <v>0.0148697958333333</v>
      </c>
      <c r="S82" s="17">
        <f t="shared" si="71"/>
        <v>0.525724409859092</v>
      </c>
      <c r="T82" s="3">
        <v>0.01</v>
      </c>
      <c r="U82" s="18">
        <f t="shared" si="72"/>
        <v>0.00525724409859092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0.0243572440985909</v>
      </c>
      <c r="AR82" s="25">
        <f t="shared" si="77"/>
        <v>7.82620833333333</v>
      </c>
      <c r="AS82" s="1">
        <f t="shared" si="78"/>
        <v>0.19</v>
      </c>
      <c r="AT82" s="2">
        <f t="shared" si="82"/>
        <v>46.0833333333333</v>
      </c>
      <c r="AU82" s="1">
        <f t="shared" si="79"/>
        <v>11182.8330679246</v>
      </c>
    </row>
    <row r="83" s="1" customFormat="1" spans="1:47">
      <c r="A83" s="6"/>
      <c r="B83" s="6"/>
      <c r="C83" s="9">
        <v>7</v>
      </c>
      <c r="D83" s="12">
        <v>23.3253152729032</v>
      </c>
      <c r="E83" s="13">
        <f t="shared" si="80"/>
        <v>19.2914850906667</v>
      </c>
      <c r="F83" s="9" t="s">
        <v>109</v>
      </c>
      <c r="G83" s="6">
        <v>8</v>
      </c>
      <c r="H83" s="11">
        <f t="shared" si="63"/>
        <v>23.3253152729032</v>
      </c>
      <c r="I83" s="11">
        <f t="shared" si="64"/>
        <v>296.475315272903</v>
      </c>
      <c r="J83" s="11">
        <f t="shared" si="65"/>
        <v>0.287859515706828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0.261954817429569</v>
      </c>
      <c r="P83" s="11">
        <f t="shared" si="68"/>
        <v>0.0754061868823464</v>
      </c>
      <c r="Q83" s="16">
        <f t="shared" si="69"/>
        <v>0.0143271755076458</v>
      </c>
      <c r="R83" s="11">
        <f t="shared" si="70"/>
        <v>0.0148697958333333</v>
      </c>
      <c r="S83" s="17">
        <f t="shared" si="71"/>
        <v>0.963508555748217</v>
      </c>
      <c r="T83" s="3">
        <v>0.01</v>
      </c>
      <c r="U83" s="18">
        <f t="shared" si="72"/>
        <v>0.00963508555748217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0.0287350855574822</v>
      </c>
      <c r="AR83" s="25">
        <f t="shared" si="77"/>
        <v>7.82620833333333</v>
      </c>
      <c r="AS83" s="1">
        <f t="shared" si="78"/>
        <v>0.19</v>
      </c>
      <c r="AT83" s="2">
        <f t="shared" si="82"/>
        <v>46.0833333333333</v>
      </c>
      <c r="AU83" s="1">
        <f t="shared" si="79"/>
        <v>13192.7759840631</v>
      </c>
    </row>
    <row r="84" s="1" customFormat="1" spans="1:47">
      <c r="A84" s="6"/>
      <c r="B84" s="6"/>
      <c r="C84" s="9">
        <v>8</v>
      </c>
      <c r="D84" s="12">
        <v>20.8944695241935</v>
      </c>
      <c r="E84" s="13">
        <f t="shared" si="80"/>
        <v>23.3253152729032</v>
      </c>
      <c r="F84" s="9" t="s">
        <v>109</v>
      </c>
      <c r="G84" s="6">
        <v>9</v>
      </c>
      <c r="H84" s="11">
        <f t="shared" si="63"/>
        <v>20.8944695241935</v>
      </c>
      <c r="I84" s="11">
        <f t="shared" si="64"/>
        <v>294.044469524193</v>
      </c>
      <c r="J84" s="11">
        <f t="shared" si="65"/>
        <v>0.219416435833248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0.264810713880556</v>
      </c>
      <c r="P84" s="11">
        <f t="shared" si="68"/>
        <v>0.0581038230101296</v>
      </c>
      <c r="Q84" s="16">
        <f t="shared" si="69"/>
        <v>0.0110397263719246</v>
      </c>
      <c r="R84" s="11">
        <f t="shared" si="70"/>
        <v>0.0148697958333333</v>
      </c>
      <c r="S84" s="17">
        <f t="shared" si="71"/>
        <v>0.742426223981981</v>
      </c>
      <c r="T84" s="3">
        <v>0.01</v>
      </c>
      <c r="U84" s="18">
        <f t="shared" si="72"/>
        <v>0.00742426223981981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0.0265242622398198</v>
      </c>
      <c r="AR84" s="25">
        <f t="shared" si="77"/>
        <v>7.82620833333333</v>
      </c>
      <c r="AS84" s="1">
        <f t="shared" si="78"/>
        <v>0.19</v>
      </c>
      <c r="AT84" s="2">
        <f t="shared" si="82"/>
        <v>46.0833333333333</v>
      </c>
      <c r="AU84" s="1">
        <f t="shared" si="79"/>
        <v>12177.7486679998</v>
      </c>
    </row>
    <row r="85" s="1" customFormat="1" spans="1:47">
      <c r="A85" s="6"/>
      <c r="B85" s="6"/>
      <c r="C85" s="9">
        <v>9</v>
      </c>
      <c r="D85" s="12">
        <v>16.8155774007</v>
      </c>
      <c r="E85" s="13">
        <f t="shared" si="80"/>
        <v>20.8944695241935</v>
      </c>
      <c r="F85" s="9" t="s">
        <v>109</v>
      </c>
      <c r="G85" s="6">
        <v>10</v>
      </c>
      <c r="H85" s="11">
        <f t="shared" si="63"/>
        <v>16.8155774007</v>
      </c>
      <c r="I85" s="11">
        <f t="shared" si="64"/>
        <v>289.9655774007</v>
      </c>
      <c r="J85" s="11">
        <f t="shared" si="65"/>
        <v>0.13771309340742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0.28496897420376</v>
      </c>
      <c r="P85" s="11">
        <f t="shared" si="68"/>
        <v>0.0392439589627389</v>
      </c>
      <c r="Q85" s="16">
        <f t="shared" si="69"/>
        <v>0.00745635220292039</v>
      </c>
      <c r="R85" s="11">
        <f t="shared" si="70"/>
        <v>0.0148697958333333</v>
      </c>
      <c r="S85" s="17">
        <f t="shared" si="71"/>
        <v>0.501442809739569</v>
      </c>
      <c r="T85" s="3">
        <v>0.01</v>
      </c>
      <c r="U85" s="18">
        <f t="shared" si="72"/>
        <v>0.00501442809739569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0.0166144280973957</v>
      </c>
      <c r="AR85" s="25">
        <f t="shared" si="77"/>
        <v>7.82620833333333</v>
      </c>
      <c r="AS85" s="1">
        <f t="shared" si="78"/>
        <v>0.19</v>
      </c>
      <c r="AT85" s="2">
        <f t="shared" si="82"/>
        <v>46.0833333333333</v>
      </c>
      <c r="AU85" s="1">
        <f t="shared" si="79"/>
        <v>7627.97199798809</v>
      </c>
    </row>
    <row r="86" s="1" customFormat="1" spans="1:47">
      <c r="A86" s="6"/>
      <c r="B86" s="6"/>
      <c r="C86" s="9">
        <v>10</v>
      </c>
      <c r="D86" s="12">
        <v>7.93672638535484</v>
      </c>
      <c r="E86" s="13">
        <f t="shared" si="80"/>
        <v>16.8155774007</v>
      </c>
      <c r="F86" s="9" t="s">
        <v>109</v>
      </c>
      <c r="G86" s="6">
        <v>11</v>
      </c>
      <c r="H86" s="11">
        <f t="shared" si="63"/>
        <v>7.93672638535484</v>
      </c>
      <c r="I86" s="11">
        <f t="shared" si="64"/>
        <v>281.086726385355</v>
      </c>
      <c r="J86" s="11">
        <f t="shared" si="65"/>
        <v>0.0476789089284278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0.23343876447897</v>
      </c>
      <c r="O86" s="11">
        <f t="shared" si="81"/>
        <v>0.0905483340953843</v>
      </c>
      <c r="P86" s="11">
        <f t="shared" si="68"/>
        <v>0.00431724577495468</v>
      </c>
      <c r="Q86" s="16">
        <f t="shared" si="69"/>
        <v>0.00082027669724139</v>
      </c>
      <c r="R86" s="11">
        <f t="shared" si="70"/>
        <v>0.0148697958333333</v>
      </c>
      <c r="S86" s="17">
        <f t="shared" si="71"/>
        <v>0.0551639515723944</v>
      </c>
      <c r="T86" s="3">
        <v>0.01</v>
      </c>
      <c r="U86" s="18">
        <f t="shared" si="72"/>
        <v>0.000551639515723944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0.0121516395157239</v>
      </c>
      <c r="AR86" s="25">
        <f t="shared" si="77"/>
        <v>7.82620833333333</v>
      </c>
      <c r="AS86" s="1">
        <f t="shared" si="78"/>
        <v>0.19</v>
      </c>
      <c r="AT86" s="2">
        <f t="shared" si="82"/>
        <v>46.0833333333333</v>
      </c>
      <c r="AU86" s="1">
        <f t="shared" si="79"/>
        <v>5579.02838498048</v>
      </c>
    </row>
    <row r="87" s="1" customFormat="1" spans="1:48">
      <c r="A87" s="6"/>
      <c r="B87" s="6"/>
      <c r="C87" s="9">
        <v>11</v>
      </c>
      <c r="D87" s="12">
        <v>-4.12450134043333</v>
      </c>
      <c r="E87" s="13">
        <f t="shared" si="80"/>
        <v>7.93672638535484</v>
      </c>
      <c r="F87" s="9" t="s">
        <v>111</v>
      </c>
      <c r="G87" s="6">
        <v>12</v>
      </c>
      <c r="H87" s="11">
        <f t="shared" si="63"/>
        <v>-4.12450134043333</v>
      </c>
      <c r="I87" s="11">
        <f t="shared" si="64"/>
        <v>269.025498659567</v>
      </c>
      <c r="J87" s="11">
        <f t="shared" si="65"/>
        <v>0.0100893643250243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0.164493171653763</v>
      </c>
      <c r="P87" s="11">
        <f t="shared" si="68"/>
        <v>0.00165963153779358</v>
      </c>
      <c r="Q87" s="16">
        <f t="shared" si="69"/>
        <v>0.00031532999218078</v>
      </c>
      <c r="R87" s="11">
        <f t="shared" si="70"/>
        <v>0.0148697958333333</v>
      </c>
      <c r="S87" s="17">
        <f t="shared" si="71"/>
        <v>0.021206074092417</v>
      </c>
      <c r="T87" s="3">
        <v>0.01</v>
      </c>
      <c r="U87" s="18">
        <f t="shared" si="72"/>
        <v>0.00021206074092417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0.0118120607409242</v>
      </c>
      <c r="AR87" s="25">
        <f t="shared" si="77"/>
        <v>7.82620833333333</v>
      </c>
      <c r="AS87" s="1">
        <f t="shared" si="78"/>
        <v>0.19</v>
      </c>
      <c r="AT87" s="2">
        <f t="shared" si="82"/>
        <v>46.0833333333333</v>
      </c>
      <c r="AU87" s="1">
        <f t="shared" si="79"/>
        <v>5423.1218819038</v>
      </c>
      <c r="AV87" s="1">
        <f>SUM(AU76:AU87)</f>
        <v>95987.0378703764</v>
      </c>
    </row>
    <row r="88" s="1" customFormat="1" spans="1:46">
      <c r="A88" s="6"/>
      <c r="B88" s="6"/>
      <c r="C88" s="9">
        <v>12</v>
      </c>
      <c r="D88" s="12">
        <v>-12.7730772595484</v>
      </c>
      <c r="E88" s="13">
        <f t="shared" si="80"/>
        <v>-4.12450134043333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-11.94</v>
      </c>
      <c r="E91" s="9"/>
      <c r="F91" s="9"/>
      <c r="G91" s="6">
        <v>1</v>
      </c>
      <c r="H91" s="11">
        <f t="shared" ref="H91:H102" si="83">E92</f>
        <v>-11.94</v>
      </c>
      <c r="I91" s="11">
        <f t="shared" ref="I91:I102" si="84">H91+273.15</f>
        <v>261.21</v>
      </c>
      <c r="J91" s="11">
        <f t="shared" ref="J91:J102" si="85">EXP(($C$18*(I91-$C$16))/($C$19*I91*$C$16))</f>
        <v>0.00341637377444768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0.000259371096956068</v>
      </c>
      <c r="Q91" s="16">
        <f t="shared" ref="Q91:Q102" si="89">P91*$B$93</f>
        <v>3.37182426042888e-5</v>
      </c>
      <c r="R91" s="11">
        <f t="shared" ref="R91:R102" si="90">L91*$B$93</f>
        <v>0.0098696</v>
      </c>
      <c r="S91" s="17">
        <f t="shared" ref="S91:S102" si="91">Q91/R91</f>
        <v>0.00341637377444768</v>
      </c>
      <c r="T91" s="3">
        <v>0.01</v>
      </c>
      <c r="U91" s="18">
        <f t="shared" ref="U91:U102" si="92">S91*T91</f>
        <v>3.41637377444768e-5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0.0148341637377445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7.30833333333333</v>
      </c>
      <c r="AU91" s="1">
        <f t="shared" ref="AU91:AU102" si="98">AT91*10000*AS91*0.67*AR91*AQ91</f>
        <v>716.895361074321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-11.4520282673548</v>
      </c>
      <c r="E92" s="13">
        <f t="shared" ref="E92:E103" si="99">D91</f>
        <v>-11.94</v>
      </c>
      <c r="F92" s="9" t="s">
        <v>109</v>
      </c>
      <c r="G92" s="6">
        <v>2</v>
      </c>
      <c r="H92" s="11">
        <f t="shared" si="83"/>
        <v>-11.4520282673548</v>
      </c>
      <c r="I92" s="11">
        <f t="shared" si="84"/>
        <v>261.697971732645</v>
      </c>
      <c r="J92" s="11">
        <f t="shared" si="85"/>
        <v>0.00366227802499532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0.151580628903044</v>
      </c>
      <c r="P92" s="11">
        <f t="shared" si="88"/>
        <v>0.000555130406246588</v>
      </c>
      <c r="Q92" s="16">
        <f t="shared" si="89"/>
        <v>7.21669528120564e-5</v>
      </c>
      <c r="R92" s="11">
        <f t="shared" si="90"/>
        <v>0.0098696</v>
      </c>
      <c r="S92" s="17">
        <f t="shared" si="91"/>
        <v>0.00731204433939131</v>
      </c>
      <c r="T92" s="3">
        <v>0.01</v>
      </c>
      <c r="U92" s="18">
        <f t="shared" si="92"/>
        <v>7.31204433939131e-5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0.0148731204433939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7.30833333333333</v>
      </c>
      <c r="AU92" s="1">
        <f t="shared" si="98"/>
        <v>718.778034210236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-8.32687353382143</v>
      </c>
      <c r="E93" s="13">
        <f t="shared" si="99"/>
        <v>-11.4520282673548</v>
      </c>
      <c r="F93" s="9" t="s">
        <v>109</v>
      </c>
      <c r="G93" s="6">
        <v>3</v>
      </c>
      <c r="H93" s="11">
        <f t="shared" si="83"/>
        <v>-8.32687353382143</v>
      </c>
      <c r="I93" s="11">
        <f t="shared" si="84"/>
        <v>264.823126466179</v>
      </c>
      <c r="J93" s="11">
        <f t="shared" si="85"/>
        <v>0.00568114385263441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0.226945498496797</v>
      </c>
      <c r="P93" s="11">
        <f t="shared" si="88"/>
        <v>0.00128931002366813</v>
      </c>
      <c r="Q93" s="16">
        <f t="shared" si="89"/>
        <v>0.000167610303076857</v>
      </c>
      <c r="R93" s="11">
        <f t="shared" si="90"/>
        <v>0.0098696</v>
      </c>
      <c r="S93" s="17">
        <f t="shared" si="91"/>
        <v>0.0169824818712873</v>
      </c>
      <c r="T93" s="3">
        <v>0.01</v>
      </c>
      <c r="U93" s="18">
        <f t="shared" si="92"/>
        <v>0.000169824818712873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0.0149698248187129</v>
      </c>
      <c r="AR93" s="25">
        <f t="shared" si="96"/>
        <v>7.592</v>
      </c>
      <c r="AS93" s="1">
        <f t="shared" si="97"/>
        <v>0.13</v>
      </c>
      <c r="AT93" s="2">
        <f t="shared" si="101"/>
        <v>7.30833333333333</v>
      </c>
      <c r="AU93" s="1">
        <f t="shared" si="98"/>
        <v>723.451497392078</v>
      </c>
    </row>
    <row r="94" s="1" customFormat="1" spans="1:47">
      <c r="A94" s="6"/>
      <c r="B94" s="6"/>
      <c r="C94" s="9">
        <v>3</v>
      </c>
      <c r="D94" s="12">
        <v>0.901158717709677</v>
      </c>
      <c r="E94" s="13">
        <f t="shared" si="99"/>
        <v>-8.32687353382143</v>
      </c>
      <c r="F94" s="9" t="s">
        <v>109</v>
      </c>
      <c r="G94" s="6">
        <v>4</v>
      </c>
      <c r="H94" s="11">
        <f t="shared" si="83"/>
        <v>0.901158717709677</v>
      </c>
      <c r="I94" s="11">
        <f t="shared" si="84"/>
        <v>274.05115871771</v>
      </c>
      <c r="J94" s="11">
        <f t="shared" si="85"/>
        <v>0.0195935439619062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0.301576188473129</v>
      </c>
      <c r="P94" s="11">
        <f t="shared" si="88"/>
        <v>0.00590894630671236</v>
      </c>
      <c r="Q94" s="16">
        <f t="shared" si="89"/>
        <v>0.000768163019872607</v>
      </c>
      <c r="R94" s="11">
        <f t="shared" si="90"/>
        <v>0.0098696</v>
      </c>
      <c r="S94" s="17">
        <f t="shared" si="91"/>
        <v>0.0778312211105422</v>
      </c>
      <c r="T94" s="3">
        <v>0.01</v>
      </c>
      <c r="U94" s="18">
        <f t="shared" si="92"/>
        <v>0.000778312211105422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0.0155783122111054</v>
      </c>
      <c r="AR94" s="25">
        <f t="shared" si="96"/>
        <v>7.592</v>
      </c>
      <c r="AS94" s="1">
        <f t="shared" si="97"/>
        <v>0.13</v>
      </c>
      <c r="AT94" s="2">
        <f t="shared" si="101"/>
        <v>7.30833333333333</v>
      </c>
      <c r="AU94" s="1">
        <f t="shared" si="98"/>
        <v>752.858061630579</v>
      </c>
    </row>
    <row r="95" s="1" customFormat="1" spans="1:47">
      <c r="A95" s="6"/>
      <c r="B95" s="6"/>
      <c r="C95" s="9">
        <v>4</v>
      </c>
      <c r="D95" s="12">
        <v>8.0534914968</v>
      </c>
      <c r="E95" s="13">
        <f t="shared" si="99"/>
        <v>0.901158717709677</v>
      </c>
      <c r="F95" s="9" t="s">
        <v>109</v>
      </c>
      <c r="G95" s="6">
        <v>5</v>
      </c>
      <c r="H95" s="11">
        <f t="shared" si="83"/>
        <v>8.0534914968</v>
      </c>
      <c r="I95" s="11">
        <f t="shared" si="84"/>
        <v>281.2034914968</v>
      </c>
      <c r="J95" s="11">
        <f t="shared" si="85"/>
        <v>0.0483696594624614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0.280883880058096</v>
      </c>
      <c r="O95" s="11">
        <f t="shared" si="100"/>
        <v>0.0907033621083208</v>
      </c>
      <c r="P95" s="11">
        <f t="shared" si="88"/>
        <v>0.0043872907372798</v>
      </c>
      <c r="Q95" s="16">
        <f t="shared" si="89"/>
        <v>0.000570347795846374</v>
      </c>
      <c r="R95" s="11">
        <f t="shared" si="90"/>
        <v>0.0098696</v>
      </c>
      <c r="S95" s="17">
        <f t="shared" si="91"/>
        <v>0.0577883395321365</v>
      </c>
      <c r="T95" s="3">
        <v>0.01</v>
      </c>
      <c r="U95" s="18">
        <f t="shared" si="92"/>
        <v>0.000577883395321365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0.0276778833953214</v>
      </c>
      <c r="AR95" s="25">
        <f t="shared" si="96"/>
        <v>7.592</v>
      </c>
      <c r="AS95" s="1">
        <f t="shared" si="97"/>
        <v>0.13</v>
      </c>
      <c r="AT95" s="2">
        <f t="shared" si="101"/>
        <v>7.30833333333333</v>
      </c>
      <c r="AU95" s="1">
        <f t="shared" si="98"/>
        <v>1337.59789640011</v>
      </c>
    </row>
    <row r="96" s="1" customFormat="1" spans="1:47">
      <c r="A96" s="6"/>
      <c r="B96" s="6"/>
      <c r="C96" s="9">
        <v>5</v>
      </c>
      <c r="D96" s="12">
        <v>15.882846340129</v>
      </c>
      <c r="E96" s="13">
        <f t="shared" si="99"/>
        <v>8.0534914968</v>
      </c>
      <c r="F96" s="9" t="s">
        <v>111</v>
      </c>
      <c r="G96" s="6">
        <v>6</v>
      </c>
      <c r="H96" s="11">
        <f t="shared" si="83"/>
        <v>15.882846340129</v>
      </c>
      <c r="I96" s="11">
        <f t="shared" si="84"/>
        <v>289.032846340129</v>
      </c>
      <c r="J96" s="11">
        <f t="shared" si="85"/>
        <v>0.123570284765932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0.162236071371041</v>
      </c>
      <c r="P96" s="11">
        <f t="shared" si="88"/>
        <v>0.0200475575386256</v>
      </c>
      <c r="Q96" s="16">
        <f t="shared" si="89"/>
        <v>0.00260618248002132</v>
      </c>
      <c r="R96" s="11">
        <f t="shared" si="90"/>
        <v>0.0098696</v>
      </c>
      <c r="S96" s="17">
        <f t="shared" si="91"/>
        <v>0.264061611414984</v>
      </c>
      <c r="T96" s="3">
        <v>0.01</v>
      </c>
      <c r="U96" s="18">
        <f t="shared" si="92"/>
        <v>0.00264061611414984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0.0297406161141498</v>
      </c>
      <c r="AR96" s="25">
        <f t="shared" si="96"/>
        <v>7.592</v>
      </c>
      <c r="AS96" s="1">
        <f t="shared" si="97"/>
        <v>0.13</v>
      </c>
      <c r="AT96" s="2">
        <f t="shared" si="101"/>
        <v>7.30833333333333</v>
      </c>
      <c r="AU96" s="1">
        <f t="shared" si="98"/>
        <v>1437.28423823964</v>
      </c>
    </row>
    <row r="97" s="1" customFormat="1" spans="1:47">
      <c r="A97" s="6"/>
      <c r="B97" s="6"/>
      <c r="C97" s="9">
        <v>6</v>
      </c>
      <c r="D97" s="12">
        <v>19.2914850906667</v>
      </c>
      <c r="E97" s="13">
        <f t="shared" si="99"/>
        <v>15.882846340129</v>
      </c>
      <c r="F97" s="9" t="s">
        <v>109</v>
      </c>
      <c r="G97" s="6">
        <v>7</v>
      </c>
      <c r="H97" s="11">
        <f t="shared" si="83"/>
        <v>19.2914850906667</v>
      </c>
      <c r="I97" s="11">
        <f t="shared" si="84"/>
        <v>292.441485090667</v>
      </c>
      <c r="J97" s="11">
        <f t="shared" si="85"/>
        <v>0.182996053180984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0.218108513832415</v>
      </c>
      <c r="P97" s="11">
        <f t="shared" si="88"/>
        <v>0.0399129971965021</v>
      </c>
      <c r="Q97" s="16">
        <f t="shared" si="89"/>
        <v>0.00518868963554528</v>
      </c>
      <c r="R97" s="11">
        <f t="shared" si="90"/>
        <v>0.0098696</v>
      </c>
      <c r="S97" s="17">
        <f t="shared" si="91"/>
        <v>0.52572440985909</v>
      </c>
      <c r="T97" s="3">
        <v>0.01</v>
      </c>
      <c r="U97" s="18">
        <f t="shared" si="92"/>
        <v>0.0052572440985909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0.0323572440985909</v>
      </c>
      <c r="AR97" s="25">
        <f t="shared" si="96"/>
        <v>7.592</v>
      </c>
      <c r="AS97" s="1">
        <f t="shared" si="97"/>
        <v>0.13</v>
      </c>
      <c r="AT97" s="2">
        <f t="shared" si="101"/>
        <v>7.30833333333333</v>
      </c>
      <c r="AU97" s="1">
        <f t="shared" si="98"/>
        <v>1563.73885319917</v>
      </c>
    </row>
    <row r="98" s="1" customFormat="1" spans="1:47">
      <c r="A98" s="6"/>
      <c r="B98" s="6"/>
      <c r="C98" s="9">
        <v>7</v>
      </c>
      <c r="D98" s="12">
        <v>23.3253152729032</v>
      </c>
      <c r="E98" s="13">
        <f t="shared" si="99"/>
        <v>19.2914850906667</v>
      </c>
      <c r="F98" s="9" t="s">
        <v>109</v>
      </c>
      <c r="G98" s="6">
        <v>8</v>
      </c>
      <c r="H98" s="11">
        <f t="shared" si="83"/>
        <v>23.3253152729032</v>
      </c>
      <c r="I98" s="11">
        <f t="shared" si="84"/>
        <v>296.475315272903</v>
      </c>
      <c r="J98" s="11">
        <f t="shared" si="85"/>
        <v>0.287859515706828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0.254115516635913</v>
      </c>
      <c r="P98" s="11">
        <f t="shared" si="88"/>
        <v>0.0731495695524045</v>
      </c>
      <c r="Q98" s="16">
        <f t="shared" si="89"/>
        <v>0.00950944404181258</v>
      </c>
      <c r="R98" s="11">
        <f t="shared" si="90"/>
        <v>0.0098696</v>
      </c>
      <c r="S98" s="17">
        <f t="shared" si="91"/>
        <v>0.963508555748215</v>
      </c>
      <c r="T98" s="3">
        <v>0.01</v>
      </c>
      <c r="U98" s="18">
        <f t="shared" si="92"/>
        <v>0.00963508555748215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0.0367350855574822</v>
      </c>
      <c r="AR98" s="25">
        <f t="shared" si="96"/>
        <v>7.592</v>
      </c>
      <c r="AS98" s="1">
        <f t="shared" si="97"/>
        <v>0.13</v>
      </c>
      <c r="AT98" s="2">
        <f t="shared" si="101"/>
        <v>7.30833333333333</v>
      </c>
      <c r="AU98" s="1">
        <f t="shared" si="98"/>
        <v>1775.30819333072</v>
      </c>
    </row>
    <row r="99" s="1" customFormat="1" spans="1:47">
      <c r="A99" s="6"/>
      <c r="B99" s="6"/>
      <c r="C99" s="9">
        <v>8</v>
      </c>
      <c r="D99" s="12">
        <v>20.8944695241935</v>
      </c>
      <c r="E99" s="13">
        <f t="shared" si="99"/>
        <v>23.3253152729032</v>
      </c>
      <c r="F99" s="9" t="s">
        <v>109</v>
      </c>
      <c r="G99" s="6">
        <v>9</v>
      </c>
      <c r="H99" s="11">
        <f t="shared" si="83"/>
        <v>20.8944695241935</v>
      </c>
      <c r="I99" s="11">
        <f t="shared" si="84"/>
        <v>294.044469524193</v>
      </c>
      <c r="J99" s="11">
        <f t="shared" si="85"/>
        <v>0.219416435833248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0.256885947083509</v>
      </c>
      <c r="P99" s="11">
        <f t="shared" si="88"/>
        <v>0.0563649989247119</v>
      </c>
      <c r="Q99" s="16">
        <f t="shared" si="89"/>
        <v>0.00732744986021254</v>
      </c>
      <c r="R99" s="11">
        <f t="shared" si="90"/>
        <v>0.0098696</v>
      </c>
      <c r="S99" s="17">
        <f t="shared" si="91"/>
        <v>0.742426223981979</v>
      </c>
      <c r="T99" s="3">
        <v>0.01</v>
      </c>
      <c r="U99" s="18">
        <f t="shared" si="92"/>
        <v>0.00742426223981979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0.0345242622398198</v>
      </c>
      <c r="AR99" s="25">
        <f t="shared" si="96"/>
        <v>7.592</v>
      </c>
      <c r="AS99" s="1">
        <f t="shared" si="97"/>
        <v>0.13</v>
      </c>
      <c r="AT99" s="2">
        <f t="shared" si="101"/>
        <v>7.30833333333333</v>
      </c>
      <c r="AU99" s="1">
        <f t="shared" si="98"/>
        <v>1668.46502990019</v>
      </c>
    </row>
    <row r="100" s="1" customFormat="1" spans="1:47">
      <c r="A100" s="6"/>
      <c r="B100" s="6"/>
      <c r="C100" s="9">
        <v>9</v>
      </c>
      <c r="D100" s="12">
        <v>16.8155774007</v>
      </c>
      <c r="E100" s="13">
        <f t="shared" si="99"/>
        <v>20.8944695241935</v>
      </c>
      <c r="F100" s="9" t="s">
        <v>109</v>
      </c>
      <c r="G100" s="6">
        <v>10</v>
      </c>
      <c r="H100" s="11">
        <f t="shared" si="83"/>
        <v>16.8155774007</v>
      </c>
      <c r="I100" s="11">
        <f t="shared" si="84"/>
        <v>289.9655774007</v>
      </c>
      <c r="J100" s="11">
        <f t="shared" si="85"/>
        <v>0.13771309340742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0.276440948158797</v>
      </c>
      <c r="P100" s="11">
        <f t="shared" si="88"/>
        <v>0.038069538115428</v>
      </c>
      <c r="Q100" s="16">
        <f t="shared" si="89"/>
        <v>0.00494903995500564</v>
      </c>
      <c r="R100" s="11">
        <f t="shared" si="90"/>
        <v>0.0098696</v>
      </c>
      <c r="S100" s="17">
        <f t="shared" si="91"/>
        <v>0.501442809739568</v>
      </c>
      <c r="T100" s="3">
        <v>0.01</v>
      </c>
      <c r="U100" s="18">
        <f t="shared" si="92"/>
        <v>0.00501442809739568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0.0198144280973957</v>
      </c>
      <c r="AR100" s="25">
        <f t="shared" si="96"/>
        <v>7.592</v>
      </c>
      <c r="AS100" s="1">
        <f t="shared" si="97"/>
        <v>0.13</v>
      </c>
      <c r="AT100" s="2">
        <f t="shared" si="101"/>
        <v>7.30833333333333</v>
      </c>
      <c r="AU100" s="1">
        <f t="shared" si="98"/>
        <v>957.57818482348</v>
      </c>
    </row>
    <row r="101" s="1" customFormat="1" spans="1:47">
      <c r="A101" s="6"/>
      <c r="B101" s="6"/>
      <c r="C101" s="9">
        <v>10</v>
      </c>
      <c r="D101" s="12">
        <v>7.93672638535484</v>
      </c>
      <c r="E101" s="13">
        <f t="shared" si="99"/>
        <v>16.8155774007</v>
      </c>
      <c r="F101" s="9" t="s">
        <v>109</v>
      </c>
      <c r="G101" s="6">
        <v>11</v>
      </c>
      <c r="H101" s="11">
        <f t="shared" si="83"/>
        <v>7.93672638535484</v>
      </c>
      <c r="I101" s="11">
        <f t="shared" si="84"/>
        <v>281.086726385355</v>
      </c>
      <c r="J101" s="11">
        <f t="shared" si="85"/>
        <v>0.0476789089284278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0.2264528395412</v>
      </c>
      <c r="O101" s="11">
        <f t="shared" si="100"/>
        <v>0.0878385705021685</v>
      </c>
      <c r="P101" s="11">
        <f t="shared" si="88"/>
        <v>0.00418804720337617</v>
      </c>
      <c r="Q101" s="16">
        <f t="shared" si="89"/>
        <v>0.000544446136438903</v>
      </c>
      <c r="R101" s="11">
        <f t="shared" si="90"/>
        <v>0.0098696</v>
      </c>
      <c r="S101" s="17">
        <f t="shared" si="91"/>
        <v>0.0551639515723943</v>
      </c>
      <c r="T101" s="3">
        <v>0.01</v>
      </c>
      <c r="U101" s="18">
        <f t="shared" si="92"/>
        <v>0.000551639515723943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0.0153516395157239</v>
      </c>
      <c r="AR101" s="25">
        <f t="shared" si="96"/>
        <v>7.592</v>
      </c>
      <c r="AS101" s="1">
        <f t="shared" si="97"/>
        <v>0.13</v>
      </c>
      <c r="AT101" s="2">
        <f t="shared" si="101"/>
        <v>7.30833333333333</v>
      </c>
      <c r="AU101" s="1">
        <f t="shared" si="98"/>
        <v>741.903578002511</v>
      </c>
    </row>
    <row r="102" s="1" customFormat="1" spans="1:48">
      <c r="A102" s="6"/>
      <c r="B102" s="6"/>
      <c r="C102" s="9">
        <v>11</v>
      </c>
      <c r="D102" s="12">
        <v>-4.12450134043333</v>
      </c>
      <c r="E102" s="13">
        <f t="shared" si="99"/>
        <v>7.93672638535484</v>
      </c>
      <c r="F102" s="9" t="s">
        <v>111</v>
      </c>
      <c r="G102" s="6">
        <v>12</v>
      </c>
      <c r="H102" s="11">
        <f t="shared" si="83"/>
        <v>-4.12450134043333</v>
      </c>
      <c r="I102" s="11">
        <f t="shared" si="84"/>
        <v>269.025498659567</v>
      </c>
      <c r="J102" s="11">
        <f t="shared" si="85"/>
        <v>0.0100893643250243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0.159570523298792</v>
      </c>
      <c r="P102" s="11">
        <f t="shared" si="88"/>
        <v>0.0016099651450963</v>
      </c>
      <c r="Q102" s="16">
        <f t="shared" si="89"/>
        <v>0.000209295468862519</v>
      </c>
      <c r="R102" s="11">
        <f t="shared" si="90"/>
        <v>0.0098696</v>
      </c>
      <c r="S102" s="17">
        <f t="shared" si="91"/>
        <v>0.021206074092417</v>
      </c>
      <c r="T102" s="3">
        <v>0.01</v>
      </c>
      <c r="U102" s="18">
        <f t="shared" si="92"/>
        <v>0.00021206074092417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0.0150120607409242</v>
      </c>
      <c r="AR102" s="25">
        <f t="shared" si="96"/>
        <v>7.592</v>
      </c>
      <c r="AS102" s="1">
        <f t="shared" si="97"/>
        <v>0.13</v>
      </c>
      <c r="AT102" s="2">
        <f t="shared" si="101"/>
        <v>7.30833333333333</v>
      </c>
      <c r="AU102" s="1">
        <f t="shared" si="98"/>
        <v>725.492646272411</v>
      </c>
      <c r="AV102" s="1">
        <f>SUM(AU91:AU102)</f>
        <v>13119.3515744755</v>
      </c>
    </row>
    <row r="103" s="1" customFormat="1" spans="1:46">
      <c r="A103" s="6"/>
      <c r="B103" s="6"/>
      <c r="C103" s="9">
        <v>12</v>
      </c>
      <c r="D103" s="12">
        <v>-12.7730772595484</v>
      </c>
      <c r="E103" s="13">
        <f t="shared" si="99"/>
        <v>-4.12450134043333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-11.94</v>
      </c>
      <c r="E107" s="9"/>
      <c r="F107" s="9"/>
      <c r="G107" s="6">
        <v>1</v>
      </c>
      <c r="H107" s="11">
        <f t="shared" ref="H107:H118" si="102">E108</f>
        <v>-11.94</v>
      </c>
      <c r="I107" s="11">
        <f t="shared" ref="I107:I118" si="103">H107+273.15</f>
        <v>261.21</v>
      </c>
      <c r="J107" s="11">
        <f t="shared" ref="J107:J118" si="104">EXP(($C$18*(I107-$C$16))/($C$19*I107*$C$16))</f>
        <v>0.00341637377444768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0.00943836458105999</v>
      </c>
      <c r="Q107" s="16">
        <f t="shared" ref="Q107:Q118" si="108">P107*$B$109</f>
        <v>0.0027371257285074</v>
      </c>
      <c r="R107" s="11">
        <f t="shared" ref="R107:R118" si="109">L107*$B$109</f>
        <v>0.80117865</v>
      </c>
      <c r="S107" s="17">
        <f t="shared" ref="S107:S118" si="110">Q107/R107</f>
        <v>0.00341637377444768</v>
      </c>
      <c r="T107" s="3">
        <v>0.27</v>
      </c>
      <c r="U107" s="18">
        <f t="shared" ref="U107:U118" si="111">S107*T107</f>
        <v>0.000922420919100873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0.226579226384581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 t="shared" ref="AE107:AE118" si="115">$E$9/12</f>
        <v>167.178333333333</v>
      </c>
      <c r="AF107" s="1">
        <f t="shared" ref="AF107:AF118" si="116">AE107*10000*AC107*AB107</f>
        <v>3875856.47423781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12">
        <v>-11.4520282673548</v>
      </c>
      <c r="E108" s="13">
        <f t="shared" ref="E108:E119" si="117">D107</f>
        <v>-11.94</v>
      </c>
      <c r="F108" s="9" t="s">
        <v>109</v>
      </c>
      <c r="G108" s="6">
        <v>2</v>
      </c>
      <c r="H108" s="11">
        <f t="shared" si="102"/>
        <v>-11.4520282673548</v>
      </c>
      <c r="I108" s="11">
        <f t="shared" si="103"/>
        <v>261.697971732645</v>
      </c>
      <c r="J108" s="11">
        <f t="shared" si="104"/>
        <v>0.00366227802499532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5.51593163541894</v>
      </c>
      <c r="P108" s="11">
        <f t="shared" si="107"/>
        <v>0.0202008752157713</v>
      </c>
      <c r="Q108" s="16">
        <f t="shared" si="108"/>
        <v>0.00585825381257367</v>
      </c>
      <c r="R108" s="11">
        <f t="shared" si="109"/>
        <v>0.80117865</v>
      </c>
      <c r="S108" s="17">
        <f t="shared" si="110"/>
        <v>0.0073120443393913</v>
      </c>
      <c r="T108" s="3">
        <v>0.27</v>
      </c>
      <c r="U108" s="18">
        <f t="shared" si="111"/>
        <v>0.00197425197163565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0.226783597158089</v>
      </c>
      <c r="AC108" s="25">
        <f t="shared" si="113"/>
        <v>10.2321666666667</v>
      </c>
      <c r="AD108" s="1">
        <f t="shared" si="114"/>
        <v>0.29</v>
      </c>
      <c r="AE108" s="26">
        <f t="shared" si="115"/>
        <v>167.178333333333</v>
      </c>
      <c r="AF108" s="1">
        <f t="shared" si="116"/>
        <v>3879352.43367894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-8.32687353382143</v>
      </c>
      <c r="E109" s="13">
        <f t="shared" si="117"/>
        <v>-11.4520282673548</v>
      </c>
      <c r="F109" s="9" t="s">
        <v>109</v>
      </c>
      <c r="G109" s="6">
        <v>3</v>
      </c>
      <c r="H109" s="11">
        <f t="shared" si="102"/>
        <v>-8.32687353382143</v>
      </c>
      <c r="I109" s="11">
        <f t="shared" si="103"/>
        <v>264.823126466179</v>
      </c>
      <c r="J109" s="11">
        <f t="shared" si="104"/>
        <v>0.00568114385263441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8.25841576020317</v>
      </c>
      <c r="P109" s="11">
        <f t="shared" si="107"/>
        <v>0.0469172479285774</v>
      </c>
      <c r="Q109" s="16">
        <f t="shared" si="108"/>
        <v>0.0136060018992874</v>
      </c>
      <c r="R109" s="11">
        <f t="shared" si="109"/>
        <v>0.80117865</v>
      </c>
      <c r="S109" s="17">
        <f t="shared" si="110"/>
        <v>0.0169824818712873</v>
      </c>
      <c r="T109" s="3">
        <v>0.27</v>
      </c>
      <c r="U109" s="18">
        <f t="shared" si="111"/>
        <v>0.00458527010524757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0.22729091798145</v>
      </c>
      <c r="AC109" s="25">
        <f t="shared" si="113"/>
        <v>10.2321666666667</v>
      </c>
      <c r="AD109" s="1">
        <f t="shared" si="114"/>
        <v>0.29</v>
      </c>
      <c r="AE109" s="26">
        <f t="shared" si="115"/>
        <v>167.178333333333</v>
      </c>
      <c r="AF109" s="1">
        <f t="shared" si="116"/>
        <v>3888030.64628084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2">
        <v>0.901158717709677</v>
      </c>
      <c r="E110" s="13">
        <f t="shared" si="117"/>
        <v>-8.32687353382143</v>
      </c>
      <c r="F110" s="9" t="s">
        <v>109</v>
      </c>
      <c r="G110" s="6">
        <v>4</v>
      </c>
      <c r="H110" s="11">
        <f t="shared" si="102"/>
        <v>0.901158717709677</v>
      </c>
      <c r="I110" s="11">
        <f t="shared" si="103"/>
        <v>274.05115871771</v>
      </c>
      <c r="J110" s="11">
        <f t="shared" si="104"/>
        <v>0.0195935439619062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10.9741835122746</v>
      </c>
      <c r="P110" s="11">
        <f t="shared" si="107"/>
        <v>0.215023147093778</v>
      </c>
      <c r="Q110" s="16">
        <f t="shared" si="108"/>
        <v>0.0623567126571957</v>
      </c>
      <c r="R110" s="11">
        <f t="shared" si="109"/>
        <v>0.80117865</v>
      </c>
      <c r="S110" s="17">
        <f t="shared" si="110"/>
        <v>0.0778312211105422</v>
      </c>
      <c r="T110" s="3">
        <v>0.27</v>
      </c>
      <c r="U110" s="18">
        <f t="shared" si="111"/>
        <v>0.0210144296998464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0.23048310369068</v>
      </c>
      <c r="AC110" s="25">
        <f t="shared" si="113"/>
        <v>10.2321666666667</v>
      </c>
      <c r="AD110" s="1">
        <f t="shared" si="114"/>
        <v>0.29</v>
      </c>
      <c r="AE110" s="26">
        <f t="shared" si="115"/>
        <v>167.178333333333</v>
      </c>
      <c r="AF110" s="1">
        <f t="shared" si="116"/>
        <v>3942636.0655221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2">
        <v>8.0534914968</v>
      </c>
      <c r="E111" s="13">
        <f t="shared" si="117"/>
        <v>0.901158717709677</v>
      </c>
      <c r="F111" s="9" t="s">
        <v>109</v>
      </c>
      <c r="G111" s="6">
        <v>5</v>
      </c>
      <c r="H111" s="11">
        <f t="shared" si="102"/>
        <v>8.0534914968</v>
      </c>
      <c r="I111" s="11">
        <f t="shared" si="103"/>
        <v>281.2034914968</v>
      </c>
      <c r="J111" s="11">
        <f t="shared" si="104"/>
        <v>0.0483696594624614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10.2212023469218</v>
      </c>
      <c r="O111" s="11">
        <f t="shared" si="118"/>
        <v>3.30064301825904</v>
      </c>
      <c r="P111" s="11">
        <f t="shared" si="107"/>
        <v>0.159650978800341</v>
      </c>
      <c r="Q111" s="16">
        <f t="shared" si="108"/>
        <v>0.0462987838520987</v>
      </c>
      <c r="R111" s="11">
        <f t="shared" si="109"/>
        <v>0.80117865</v>
      </c>
      <c r="S111" s="17">
        <f t="shared" si="110"/>
        <v>0.0577883395321365</v>
      </c>
      <c r="T111" s="3">
        <v>0.27</v>
      </c>
      <c r="U111" s="18">
        <f t="shared" si="111"/>
        <v>0.0156028516736769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0.278231634080195</v>
      </c>
      <c r="AC111" s="25">
        <f t="shared" si="113"/>
        <v>10.2321666666667</v>
      </c>
      <c r="AD111" s="1">
        <f t="shared" si="114"/>
        <v>0.29</v>
      </c>
      <c r="AE111" s="26">
        <f t="shared" si="115"/>
        <v>167.178333333333</v>
      </c>
      <c r="AF111" s="1">
        <f t="shared" si="116"/>
        <v>4759420.78845792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2">
        <v>15.882846340129</v>
      </c>
      <c r="E112" s="13">
        <f t="shared" si="117"/>
        <v>8.0534914968</v>
      </c>
      <c r="F112" s="9" t="s">
        <v>111</v>
      </c>
      <c r="G112" s="6">
        <v>6</v>
      </c>
      <c r="H112" s="11">
        <f t="shared" si="102"/>
        <v>15.882846340129</v>
      </c>
      <c r="I112" s="11">
        <f t="shared" si="103"/>
        <v>289.032846340129</v>
      </c>
      <c r="J112" s="11">
        <f t="shared" si="104"/>
        <v>0.123570284765932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5.9036770394587</v>
      </c>
      <c r="P112" s="11">
        <f t="shared" si="107"/>
        <v>0.729519052932004</v>
      </c>
      <c r="Q112" s="16">
        <f t="shared" si="108"/>
        <v>0.211560525350281</v>
      </c>
      <c r="R112" s="11">
        <f t="shared" si="109"/>
        <v>0.80117865</v>
      </c>
      <c r="S112" s="17">
        <f t="shared" si="110"/>
        <v>0.264061611414984</v>
      </c>
      <c r="T112" s="3">
        <v>0.27</v>
      </c>
      <c r="U112" s="18">
        <f t="shared" si="111"/>
        <v>0.0712966350820456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0.289052936196441</v>
      </c>
      <c r="AC112" s="25">
        <f t="shared" si="113"/>
        <v>10.2321666666667</v>
      </c>
      <c r="AD112" s="1">
        <f t="shared" si="114"/>
        <v>0.29</v>
      </c>
      <c r="AE112" s="26">
        <f t="shared" si="115"/>
        <v>167.178333333333</v>
      </c>
      <c r="AF112" s="1">
        <f t="shared" si="116"/>
        <v>4944529.61125771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2">
        <v>19.2914850906667</v>
      </c>
      <c r="E113" s="13">
        <f t="shared" si="117"/>
        <v>15.882846340129</v>
      </c>
      <c r="F113" s="9" t="s">
        <v>109</v>
      </c>
      <c r="G113" s="6">
        <v>7</v>
      </c>
      <c r="H113" s="11">
        <f t="shared" si="102"/>
        <v>19.2914850906667</v>
      </c>
      <c r="I113" s="11">
        <f t="shared" si="103"/>
        <v>292.441485090667</v>
      </c>
      <c r="J113" s="11">
        <f t="shared" si="104"/>
        <v>0.182996053180984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7.93684298652669</v>
      </c>
      <c r="P113" s="11">
        <f t="shared" si="107"/>
        <v>1.45241094125156</v>
      </c>
      <c r="Q113" s="16">
        <f t="shared" si="108"/>
        <v>0.421199172962953</v>
      </c>
      <c r="R113" s="11">
        <f t="shared" si="109"/>
        <v>0.80117865</v>
      </c>
      <c r="S113" s="17">
        <f t="shared" si="110"/>
        <v>0.52572440985909</v>
      </c>
      <c r="T113" s="3">
        <v>0.27</v>
      </c>
      <c r="U113" s="18">
        <f t="shared" si="111"/>
        <v>0.141945590661954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0.302780028265618</v>
      </c>
      <c r="AC113" s="25">
        <f t="shared" si="113"/>
        <v>10.2321666666667</v>
      </c>
      <c r="AD113" s="1">
        <f t="shared" si="114"/>
        <v>0.29</v>
      </c>
      <c r="AE113" s="26">
        <f t="shared" si="115"/>
        <v>167.178333333333</v>
      </c>
      <c r="AF113" s="1">
        <f t="shared" si="116"/>
        <v>5179344.77731565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2">
        <v>23.3253152729032</v>
      </c>
      <c r="E114" s="13">
        <f t="shared" si="117"/>
        <v>19.2914850906667</v>
      </c>
      <c r="F114" s="9" t="s">
        <v>109</v>
      </c>
      <c r="G114" s="6">
        <v>8</v>
      </c>
      <c r="H114" s="11">
        <f t="shared" si="102"/>
        <v>23.3253152729032</v>
      </c>
      <c r="I114" s="11">
        <f t="shared" si="103"/>
        <v>296.475315272903</v>
      </c>
      <c r="J114" s="11">
        <f t="shared" si="104"/>
        <v>0.287859515706828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9.24711704527513</v>
      </c>
      <c r="P114" s="11">
        <f t="shared" si="107"/>
        <v>2.66187063433726</v>
      </c>
      <c r="Q114" s="16">
        <f t="shared" si="108"/>
        <v>0.771942483957805</v>
      </c>
      <c r="R114" s="11">
        <f t="shared" si="109"/>
        <v>0.80117865</v>
      </c>
      <c r="S114" s="17">
        <f t="shared" si="110"/>
        <v>0.963508555748215</v>
      </c>
      <c r="T114" s="3">
        <v>0.27</v>
      </c>
      <c r="U114" s="18">
        <f t="shared" si="111"/>
        <v>0.260147310052018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0.325746622343107</v>
      </c>
      <c r="AC114" s="25">
        <f t="shared" si="113"/>
        <v>10.2321666666667</v>
      </c>
      <c r="AD114" s="1">
        <f t="shared" si="114"/>
        <v>0.29</v>
      </c>
      <c r="AE114" s="26">
        <f t="shared" si="115"/>
        <v>167.178333333333</v>
      </c>
      <c r="AF114" s="1">
        <f t="shared" si="116"/>
        <v>5572210.54778721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2">
        <v>20.8944695241935</v>
      </c>
      <c r="E115" s="13">
        <f t="shared" si="117"/>
        <v>23.3253152729032</v>
      </c>
      <c r="F115" s="9" t="s">
        <v>109</v>
      </c>
      <c r="G115" s="6">
        <v>9</v>
      </c>
      <c r="H115" s="11">
        <f t="shared" si="102"/>
        <v>20.8944695241935</v>
      </c>
      <c r="I115" s="11">
        <f t="shared" si="103"/>
        <v>294.044469524193</v>
      </c>
      <c r="J115" s="11">
        <f t="shared" si="104"/>
        <v>0.219416435833248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9.34793141093788</v>
      </c>
      <c r="P115" s="11">
        <f t="shared" si="107"/>
        <v>2.05108979260165</v>
      </c>
      <c r="Q115" s="16">
        <f t="shared" si="108"/>
        <v>0.59481603985448</v>
      </c>
      <c r="R115" s="11">
        <f t="shared" si="109"/>
        <v>0.80117865</v>
      </c>
      <c r="S115" s="17">
        <f t="shared" si="110"/>
        <v>0.742426223981979</v>
      </c>
      <c r="T115" s="3">
        <v>0.27</v>
      </c>
      <c r="U115" s="18">
        <f t="shared" si="111"/>
        <v>0.200455080475134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2"/>
        <v>0.314148422136319</v>
      </c>
      <c r="AC115" s="25">
        <f t="shared" si="113"/>
        <v>10.2321666666667</v>
      </c>
      <c r="AD115" s="1">
        <f t="shared" si="114"/>
        <v>0.29</v>
      </c>
      <c r="AE115" s="26">
        <f t="shared" si="115"/>
        <v>167.178333333333</v>
      </c>
      <c r="AF115" s="1">
        <f t="shared" si="116"/>
        <v>5373812.13290037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2">
        <v>16.8155774007</v>
      </c>
      <c r="E116" s="13">
        <f t="shared" si="117"/>
        <v>20.8944695241935</v>
      </c>
      <c r="F116" s="9" t="s">
        <v>109</v>
      </c>
      <c r="G116" s="6">
        <v>10</v>
      </c>
      <c r="H116" s="11">
        <f t="shared" si="102"/>
        <v>16.8155774007</v>
      </c>
      <c r="I116" s="11">
        <f t="shared" si="103"/>
        <v>289.9655774007</v>
      </c>
      <c r="J116" s="11">
        <f t="shared" si="104"/>
        <v>0.13771309340742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10.0595266183362</v>
      </c>
      <c r="P116" s="11">
        <f t="shared" si="107"/>
        <v>1.38532852882536</v>
      </c>
      <c r="Q116" s="16">
        <f t="shared" si="108"/>
        <v>0.401745273359354</v>
      </c>
      <c r="R116" s="11">
        <f t="shared" si="109"/>
        <v>0.80117865</v>
      </c>
      <c r="S116" s="17">
        <f t="shared" si="110"/>
        <v>0.501442809739568</v>
      </c>
      <c r="T116" s="3">
        <v>0.27</v>
      </c>
      <c r="U116" s="18">
        <f t="shared" si="111"/>
        <v>0.135389558629683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0.252706191241748</v>
      </c>
      <c r="AC116" s="25">
        <f t="shared" si="113"/>
        <v>10.2321666666667</v>
      </c>
      <c r="AD116" s="1">
        <f t="shared" si="114"/>
        <v>0.29</v>
      </c>
      <c r="AE116" s="26">
        <f t="shared" si="115"/>
        <v>167.178333333333</v>
      </c>
      <c r="AF116" s="1">
        <f t="shared" si="116"/>
        <v>4322783.43885703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2">
        <v>7.93672638535484</v>
      </c>
      <c r="E117" s="13">
        <f t="shared" si="117"/>
        <v>16.8155774007</v>
      </c>
      <c r="F117" s="9" t="s">
        <v>109</v>
      </c>
      <c r="G117" s="6">
        <v>11</v>
      </c>
      <c r="H117" s="11">
        <f t="shared" si="102"/>
        <v>7.93672638535484</v>
      </c>
      <c r="I117" s="11">
        <f t="shared" si="103"/>
        <v>281.086726385355</v>
      </c>
      <c r="J117" s="11">
        <f t="shared" si="104"/>
        <v>0.0476789089284278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8.24048818503532</v>
      </c>
      <c r="O117" s="11">
        <f t="shared" si="118"/>
        <v>3.19639490447554</v>
      </c>
      <c r="P117" s="11">
        <f t="shared" si="107"/>
        <v>0.15240062154978</v>
      </c>
      <c r="Q117" s="16">
        <f t="shared" si="108"/>
        <v>0.0441961802494362</v>
      </c>
      <c r="R117" s="11">
        <f t="shared" si="109"/>
        <v>0.80117865</v>
      </c>
      <c r="S117" s="17">
        <f t="shared" si="110"/>
        <v>0.0551639515723943</v>
      </c>
      <c r="T117" s="3">
        <v>0.27</v>
      </c>
      <c r="U117" s="18">
        <f t="shared" si="111"/>
        <v>0.0148942669245465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0.229293956063439</v>
      </c>
      <c r="AC117" s="25">
        <f t="shared" si="113"/>
        <v>10.2321666666667</v>
      </c>
      <c r="AD117" s="1">
        <f t="shared" si="114"/>
        <v>0.29</v>
      </c>
      <c r="AE117" s="26">
        <f t="shared" si="115"/>
        <v>167.178333333333</v>
      </c>
      <c r="AF117" s="1">
        <f t="shared" si="116"/>
        <v>3922294.54700159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s="18"/>
      <c r="BC117" s="17"/>
      <c r="BD117" s="3"/>
      <c r="BE117" s="3"/>
      <c r="BF117" s="19"/>
      <c r="BG117" s="3"/>
      <c r="BH117" s="20"/>
      <c r="BI117" s="3"/>
      <c r="BJ117" s="3"/>
      <c r="BK117" s="20"/>
      <c r="BL117" s="17"/>
      <c r="BM117" s="3"/>
      <c r="BN117" s="18"/>
      <c r="BO117" s="27"/>
      <c r="BP117" s="3"/>
      <c r="BQ117" s="18"/>
      <c r="BR117" s="28"/>
      <c r="BS117" s="20"/>
      <c r="BT117" s="20"/>
      <c r="BU117" s="28"/>
      <c r="BV117" s="20"/>
      <c r="BW117" s="18"/>
      <c r="BX117" s="3"/>
      <c r="BY117" s="3"/>
      <c r="BZ117" s="3"/>
    </row>
    <row r="118" s="1" customFormat="1" spans="1:78">
      <c r="A118" s="6"/>
      <c r="B118" s="6"/>
      <c r="C118" s="9">
        <v>11</v>
      </c>
      <c r="D118" s="12">
        <v>-4.12450134043333</v>
      </c>
      <c r="E118" s="13">
        <f t="shared" si="117"/>
        <v>7.93672638535484</v>
      </c>
      <c r="F118" s="9" t="s">
        <v>111</v>
      </c>
      <c r="G118" s="6">
        <v>12</v>
      </c>
      <c r="H118" s="11">
        <f t="shared" si="102"/>
        <v>-4.12450134043333</v>
      </c>
      <c r="I118" s="11">
        <f t="shared" si="103"/>
        <v>269.025498659567</v>
      </c>
      <c r="J118" s="11">
        <f t="shared" si="104"/>
        <v>0.0100893643250243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5.80667928292576</v>
      </c>
      <c r="P118" s="11">
        <f t="shared" si="107"/>
        <v>0.058585702804009</v>
      </c>
      <c r="Q118" s="16">
        <f t="shared" si="108"/>
        <v>0.0169898538131626</v>
      </c>
      <c r="R118" s="11">
        <f t="shared" si="109"/>
        <v>0.80117865</v>
      </c>
      <c r="S118" s="17">
        <f t="shared" si="110"/>
        <v>0.021206074092417</v>
      </c>
      <c r="T118" s="3">
        <v>0.27</v>
      </c>
      <c r="U118" s="18">
        <f t="shared" si="111"/>
        <v>0.00572564000495258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0.227512491852962</v>
      </c>
      <c r="AC118" s="25">
        <f t="shared" si="113"/>
        <v>10.2321666666667</v>
      </c>
      <c r="AD118" s="1">
        <f t="shared" si="114"/>
        <v>0.29</v>
      </c>
      <c r="AE118" s="26">
        <f t="shared" si="115"/>
        <v>167.178333333333</v>
      </c>
      <c r="AF118" s="1">
        <f t="shared" si="116"/>
        <v>3891820.88132634</v>
      </c>
      <c r="AG118" s="1">
        <f>SUM(AF107:AF118)</f>
        <v>53552092.3446235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s="18"/>
      <c r="BC118" s="17"/>
      <c r="BD118" s="3"/>
      <c r="BE118" s="3"/>
      <c r="BF118" s="19"/>
      <c r="BG118" s="3"/>
      <c r="BH118" s="20"/>
      <c r="BI118" s="3"/>
      <c r="BJ118" s="3"/>
      <c r="BK118" s="20"/>
      <c r="BL118" s="17"/>
      <c r="BM118" s="3"/>
      <c r="BN118" s="18"/>
      <c r="BO118" s="27"/>
      <c r="BP118" s="3"/>
      <c r="BQ118" s="18"/>
      <c r="BR118" s="28"/>
      <c r="BS118" s="20"/>
      <c r="BT118" s="20"/>
      <c r="BU118" s="28"/>
      <c r="BV118" s="20"/>
      <c r="BW118" s="18"/>
      <c r="BX118" s="3"/>
      <c r="BY118" s="3"/>
      <c r="BZ118" s="3"/>
    </row>
    <row r="119" s="1" customFormat="1" spans="1:46">
      <c r="A119" s="6"/>
      <c r="B119" s="6"/>
      <c r="C119" s="9">
        <v>12</v>
      </c>
      <c r="D119" s="12">
        <v>-12.7730772595484</v>
      </c>
      <c r="E119" s="13">
        <f t="shared" si="117"/>
        <v>-4.12450134043333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-11.94</v>
      </c>
      <c r="E123" s="9"/>
      <c r="F123" s="9"/>
      <c r="G123" s="6">
        <v>1</v>
      </c>
      <c r="H123" s="11">
        <f t="shared" ref="H123:H134" si="119">E124</f>
        <v>-11.94</v>
      </c>
      <c r="I123" s="11">
        <f t="shared" ref="I123:I134" si="120">H123+273.15</f>
        <v>261.21</v>
      </c>
      <c r="J123" s="11">
        <f t="shared" ref="J123:J134" si="121">EXP(($C$18*(I123-$C$16))/($C$19*I123*$C$16))</f>
        <v>0.00341637377444768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0.00178068233871762</v>
      </c>
      <c r="Q123" s="16">
        <f t="shared" ref="Q123:Q134" si="125">P123*$B$125</f>
        <v>0.000462977408066581</v>
      </c>
      <c r="R123" s="11">
        <f t="shared" ref="R123:R134" si="126">L123*$B$125</f>
        <v>0.1355172</v>
      </c>
      <c r="S123" s="17">
        <f t="shared" ref="S123:S134" si="127">Q123/R123</f>
        <v>0.00341637377444768</v>
      </c>
      <c r="T123" s="3">
        <v>0.01</v>
      </c>
      <c r="U123" s="18">
        <f t="shared" ref="U123:U134" si="128">S123*T123</f>
        <v>3.41637377444768e-5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0.00552416373774448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0.233333333333333</v>
      </c>
      <c r="AX123" s="1">
        <f t="shared" ref="AX123:AX134" si="134">AW123*10000*AV123*0.67*AU123*AT123</f>
        <v>117.034135258611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-11.4520282673548</v>
      </c>
      <c r="E124" s="13">
        <f t="shared" ref="E124:E135" si="135">D123</f>
        <v>-11.94</v>
      </c>
      <c r="F124" s="9" t="s">
        <v>109</v>
      </c>
      <c r="G124" s="6">
        <v>2</v>
      </c>
      <c r="H124" s="11">
        <f t="shared" si="119"/>
        <v>-11.4520282673548</v>
      </c>
      <c r="I124" s="11">
        <f t="shared" si="120"/>
        <v>261.697971732645</v>
      </c>
      <c r="J124" s="11">
        <f t="shared" si="121"/>
        <v>0.00366227802499532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1.04065931766128</v>
      </c>
      <c r="P124" s="11">
        <f t="shared" si="124"/>
        <v>0.00381118375057754</v>
      </c>
      <c r="Q124" s="16">
        <f t="shared" si="125"/>
        <v>0.000990907775150159</v>
      </c>
      <c r="R124" s="11">
        <f t="shared" si="126"/>
        <v>0.1355172</v>
      </c>
      <c r="S124" s="17">
        <f t="shared" si="127"/>
        <v>0.00731204433939131</v>
      </c>
      <c r="T124" s="3">
        <v>0.01</v>
      </c>
      <c r="U124" s="18">
        <f t="shared" si="128"/>
        <v>7.3120443393913e-5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0.00556312044339391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0.233333333333333</v>
      </c>
      <c r="AX124" s="1">
        <f t="shared" si="134"/>
        <v>117.859466399151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-8.32687353382143</v>
      </c>
      <c r="E125" s="13">
        <f t="shared" si="135"/>
        <v>-11.4520282673548</v>
      </c>
      <c r="F125" s="9" t="s">
        <v>109</v>
      </c>
      <c r="G125" s="6">
        <v>3</v>
      </c>
      <c r="H125" s="11">
        <f t="shared" si="119"/>
        <v>-8.32687353382143</v>
      </c>
      <c r="I125" s="11">
        <f t="shared" si="120"/>
        <v>264.823126466179</v>
      </c>
      <c r="J125" s="11">
        <f t="shared" si="121"/>
        <v>0.00568114385263441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1.5580681339107</v>
      </c>
      <c r="P125" s="11">
        <f t="shared" si="124"/>
        <v>0.00885160920095237</v>
      </c>
      <c r="Q125" s="16">
        <f t="shared" si="125"/>
        <v>0.00230141839224761</v>
      </c>
      <c r="R125" s="11">
        <f t="shared" si="126"/>
        <v>0.1355172</v>
      </c>
      <c r="S125" s="17">
        <f t="shared" si="127"/>
        <v>0.0169824818712873</v>
      </c>
      <c r="T125" s="3">
        <v>0.01</v>
      </c>
      <c r="U125" s="18">
        <f t="shared" si="128"/>
        <v>0.000169824818712873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0.00565982481871287</v>
      </c>
      <c r="AU125" s="25">
        <f t="shared" si="132"/>
        <v>52.122</v>
      </c>
      <c r="AV125" s="1">
        <f t="shared" si="133"/>
        <v>0.26</v>
      </c>
      <c r="AW125" s="2">
        <f t="shared" si="137"/>
        <v>0.233333333333333</v>
      </c>
      <c r="AX125" s="1">
        <f t="shared" si="134"/>
        <v>119.908231330547</v>
      </c>
    </row>
    <row r="126" s="1" customFormat="1" spans="1:50">
      <c r="A126" s="6"/>
      <c r="B126" s="6"/>
      <c r="C126" s="9">
        <v>3</v>
      </c>
      <c r="D126" s="12">
        <v>0.901158717709677</v>
      </c>
      <c r="E126" s="13">
        <f t="shared" si="135"/>
        <v>-8.32687353382143</v>
      </c>
      <c r="F126" s="9" t="s">
        <v>109</v>
      </c>
      <c r="G126" s="6">
        <v>4</v>
      </c>
      <c r="H126" s="11">
        <f t="shared" si="119"/>
        <v>0.901158717709677</v>
      </c>
      <c r="I126" s="11">
        <f t="shared" si="120"/>
        <v>274.05115871771</v>
      </c>
      <c r="J126" s="11">
        <f t="shared" si="121"/>
        <v>0.0195935439619062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2.07043652470975</v>
      </c>
      <c r="P126" s="11">
        <f t="shared" si="124"/>
        <v>0.0405671890672368</v>
      </c>
      <c r="Q126" s="16">
        <f t="shared" si="125"/>
        <v>0.0105474691574816</v>
      </c>
      <c r="R126" s="11">
        <f t="shared" si="126"/>
        <v>0.1355172</v>
      </c>
      <c r="S126" s="17">
        <f t="shared" si="127"/>
        <v>0.0778312211105422</v>
      </c>
      <c r="T126" s="3">
        <v>0.01</v>
      </c>
      <c r="U126" s="18">
        <f t="shared" si="128"/>
        <v>0.000778312211105422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0.00626831221110542</v>
      </c>
      <c r="AU126" s="25">
        <f t="shared" si="132"/>
        <v>52.122</v>
      </c>
      <c r="AV126" s="1">
        <f t="shared" si="133"/>
        <v>0.26</v>
      </c>
      <c r="AW126" s="2">
        <f t="shared" si="137"/>
        <v>0.233333333333333</v>
      </c>
      <c r="AX126" s="1">
        <f t="shared" si="134"/>
        <v>132.799557360196</v>
      </c>
    </row>
    <row r="127" s="1" customFormat="1" spans="1:50">
      <c r="A127" s="6"/>
      <c r="B127" s="6"/>
      <c r="C127" s="9">
        <v>4</v>
      </c>
      <c r="D127" s="12">
        <v>8.0534914968</v>
      </c>
      <c r="E127" s="13">
        <f t="shared" si="135"/>
        <v>0.901158717709677</v>
      </c>
      <c r="F127" s="9" t="s">
        <v>109</v>
      </c>
      <c r="G127" s="6">
        <v>5</v>
      </c>
      <c r="H127" s="11">
        <f t="shared" si="119"/>
        <v>8.0534914968</v>
      </c>
      <c r="I127" s="11">
        <f t="shared" si="120"/>
        <v>281.2034914968</v>
      </c>
      <c r="J127" s="11">
        <f t="shared" si="121"/>
        <v>0.0483696594624614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1.92837586886039</v>
      </c>
      <c r="O127" s="11">
        <f t="shared" si="136"/>
        <v>0.622713466782126</v>
      </c>
      <c r="P127" s="11">
        <f t="shared" si="124"/>
        <v>0.0301204383309402</v>
      </c>
      <c r="Q127" s="16">
        <f t="shared" si="125"/>
        <v>0.00783131396604445</v>
      </c>
      <c r="R127" s="11">
        <f t="shared" si="126"/>
        <v>0.1355172</v>
      </c>
      <c r="S127" s="17">
        <f t="shared" si="127"/>
        <v>0.0577883395321365</v>
      </c>
      <c r="T127" s="3">
        <v>0.01</v>
      </c>
      <c r="U127" s="18">
        <f t="shared" si="128"/>
        <v>0.000577883395321365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0.0105278833953214</v>
      </c>
      <c r="AU127" s="25">
        <f t="shared" si="132"/>
        <v>52.122</v>
      </c>
      <c r="AV127" s="1">
        <f t="shared" si="133"/>
        <v>0.26</v>
      </c>
      <c r="AW127" s="2">
        <f t="shared" si="137"/>
        <v>0.233333333333333</v>
      </c>
      <c r="AX127" s="1">
        <f t="shared" si="134"/>
        <v>223.042217386916</v>
      </c>
    </row>
    <row r="128" s="1" customFormat="1" spans="1:50">
      <c r="A128" s="6"/>
      <c r="B128" s="6"/>
      <c r="C128" s="9">
        <v>5</v>
      </c>
      <c r="D128" s="12">
        <v>15.882846340129</v>
      </c>
      <c r="E128" s="13">
        <f t="shared" si="135"/>
        <v>8.0534914968</v>
      </c>
      <c r="F128" s="9" t="s">
        <v>111</v>
      </c>
      <c r="G128" s="6">
        <v>6</v>
      </c>
      <c r="H128" s="11">
        <f t="shared" si="119"/>
        <v>15.882846340129</v>
      </c>
      <c r="I128" s="11">
        <f t="shared" si="120"/>
        <v>289.032846340129</v>
      </c>
      <c r="J128" s="11">
        <f t="shared" si="121"/>
        <v>0.123570284765932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1.11381302845119</v>
      </c>
      <c r="P128" s="11">
        <f t="shared" si="124"/>
        <v>0.137634193101718</v>
      </c>
      <c r="Q128" s="16">
        <f t="shared" si="125"/>
        <v>0.0357848902064466</v>
      </c>
      <c r="R128" s="11">
        <f t="shared" si="126"/>
        <v>0.1355172</v>
      </c>
      <c r="S128" s="17">
        <f t="shared" si="127"/>
        <v>0.264061611414984</v>
      </c>
      <c r="T128" s="3">
        <v>0.01</v>
      </c>
      <c r="U128" s="18">
        <f t="shared" si="128"/>
        <v>0.00264061611414984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0.0125906161141498</v>
      </c>
      <c r="AU128" s="25">
        <f t="shared" si="132"/>
        <v>52.122</v>
      </c>
      <c r="AV128" s="1">
        <f t="shared" si="133"/>
        <v>0.26</v>
      </c>
      <c r="AW128" s="2">
        <f t="shared" si="137"/>
        <v>0.233333333333333</v>
      </c>
      <c r="AX128" s="1">
        <f t="shared" si="134"/>
        <v>266.742974909412</v>
      </c>
    </row>
    <row r="129" s="1" customFormat="1" spans="1:50">
      <c r="A129" s="6"/>
      <c r="B129" s="6"/>
      <c r="C129" s="9">
        <v>6</v>
      </c>
      <c r="D129" s="12">
        <v>19.2914850906667</v>
      </c>
      <c r="E129" s="13">
        <f t="shared" si="135"/>
        <v>15.882846340129</v>
      </c>
      <c r="F129" s="9" t="s">
        <v>109</v>
      </c>
      <c r="G129" s="6">
        <v>7</v>
      </c>
      <c r="H129" s="11">
        <f t="shared" si="119"/>
        <v>19.2914850906667</v>
      </c>
      <c r="I129" s="11">
        <f t="shared" si="120"/>
        <v>292.441485090667</v>
      </c>
      <c r="J129" s="11">
        <f t="shared" si="121"/>
        <v>0.182996053180984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1.49739883534947</v>
      </c>
      <c r="P129" s="11">
        <f t="shared" si="124"/>
        <v>0.274018076906755</v>
      </c>
      <c r="Q129" s="16">
        <f t="shared" si="125"/>
        <v>0.0712446999957563</v>
      </c>
      <c r="R129" s="11">
        <f t="shared" si="126"/>
        <v>0.1355172</v>
      </c>
      <c r="S129" s="17">
        <f t="shared" si="127"/>
        <v>0.525724409859091</v>
      </c>
      <c r="T129" s="3">
        <v>0.01</v>
      </c>
      <c r="U129" s="18">
        <f t="shared" si="128"/>
        <v>0.00525724409859091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0.0152072440985909</v>
      </c>
      <c r="AU129" s="25">
        <f t="shared" si="132"/>
        <v>52.122</v>
      </c>
      <c r="AV129" s="1">
        <f t="shared" si="133"/>
        <v>0.26</v>
      </c>
      <c r="AW129" s="2">
        <f t="shared" si="137"/>
        <v>0.233333333333333</v>
      </c>
      <c r="AX129" s="1">
        <f t="shared" si="134"/>
        <v>322.178477546699</v>
      </c>
    </row>
    <row r="130" s="1" customFormat="1" spans="1:50">
      <c r="A130" s="6"/>
      <c r="B130" s="6"/>
      <c r="C130" s="9">
        <v>7</v>
      </c>
      <c r="D130" s="12">
        <v>23.3253152729032</v>
      </c>
      <c r="E130" s="13">
        <f t="shared" si="135"/>
        <v>19.2914850906667</v>
      </c>
      <c r="F130" s="9" t="s">
        <v>109</v>
      </c>
      <c r="G130" s="6">
        <v>8</v>
      </c>
      <c r="H130" s="11">
        <f t="shared" si="119"/>
        <v>23.3253152729032</v>
      </c>
      <c r="I130" s="11">
        <f t="shared" si="120"/>
        <v>296.475315272903</v>
      </c>
      <c r="J130" s="11">
        <f t="shared" si="121"/>
        <v>0.287859515706828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1.74460075844271</v>
      </c>
      <c r="P130" s="11">
        <f t="shared" si="124"/>
        <v>0.502199929427085</v>
      </c>
      <c r="Q130" s="16">
        <f t="shared" si="125"/>
        <v>0.130571981651042</v>
      </c>
      <c r="R130" s="11">
        <f t="shared" si="126"/>
        <v>0.1355172</v>
      </c>
      <c r="S130" s="17">
        <f t="shared" si="127"/>
        <v>0.963508555748215</v>
      </c>
      <c r="T130" s="3">
        <v>0.01</v>
      </c>
      <c r="U130" s="18">
        <f t="shared" si="128"/>
        <v>0.00963508555748215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0.0195850855574822</v>
      </c>
      <c r="AU130" s="25">
        <f t="shared" si="132"/>
        <v>52.122</v>
      </c>
      <c r="AV130" s="1">
        <f t="shared" si="133"/>
        <v>0.26</v>
      </c>
      <c r="AW130" s="2">
        <f t="shared" si="137"/>
        <v>0.233333333333333</v>
      </c>
      <c r="AX130" s="1">
        <f t="shared" si="134"/>
        <v>414.926794534462</v>
      </c>
    </row>
    <row r="131" s="1" customFormat="1" spans="1:50">
      <c r="A131" s="6"/>
      <c r="B131" s="6"/>
      <c r="C131" s="9">
        <v>8</v>
      </c>
      <c r="D131" s="12">
        <v>20.8944695241935</v>
      </c>
      <c r="E131" s="13">
        <f t="shared" si="135"/>
        <v>23.3253152729032</v>
      </c>
      <c r="F131" s="9" t="s">
        <v>109</v>
      </c>
      <c r="G131" s="6">
        <v>9</v>
      </c>
      <c r="H131" s="11">
        <f t="shared" si="119"/>
        <v>20.8944695241935</v>
      </c>
      <c r="I131" s="11">
        <f t="shared" si="120"/>
        <v>294.044469524193</v>
      </c>
      <c r="J131" s="11">
        <f t="shared" si="121"/>
        <v>0.219416435833248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1.76362082901563</v>
      </c>
      <c r="P131" s="11">
        <f t="shared" si="124"/>
        <v>0.386967396463887</v>
      </c>
      <c r="Q131" s="16">
        <f t="shared" si="125"/>
        <v>0.100611523080611</v>
      </c>
      <c r="R131" s="11">
        <f t="shared" si="126"/>
        <v>0.1355172</v>
      </c>
      <c r="S131" s="17">
        <f t="shared" si="127"/>
        <v>0.742426223981979</v>
      </c>
      <c r="T131" s="3">
        <v>0.01</v>
      </c>
      <c r="U131" s="18">
        <f t="shared" si="128"/>
        <v>0.00742426223981979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0.0173742622398198</v>
      </c>
      <c r="AU131" s="25">
        <f t="shared" si="132"/>
        <v>52.122</v>
      </c>
      <c r="AV131" s="1">
        <f t="shared" si="133"/>
        <v>0.26</v>
      </c>
      <c r="AW131" s="2">
        <f t="shared" si="137"/>
        <v>0.233333333333333</v>
      </c>
      <c r="AX131" s="1">
        <f t="shared" si="134"/>
        <v>368.088610969355</v>
      </c>
    </row>
    <row r="132" s="1" customFormat="1" spans="1:50">
      <c r="A132" s="6"/>
      <c r="B132" s="6"/>
      <c r="C132" s="9">
        <v>9</v>
      </c>
      <c r="D132" s="12">
        <v>16.8155774007</v>
      </c>
      <c r="E132" s="13">
        <f t="shared" si="135"/>
        <v>20.8944695241935</v>
      </c>
      <c r="F132" s="9" t="s">
        <v>109</v>
      </c>
      <c r="G132" s="6">
        <v>10</v>
      </c>
      <c r="H132" s="11">
        <f t="shared" si="119"/>
        <v>16.8155774007</v>
      </c>
      <c r="I132" s="11">
        <f t="shared" si="120"/>
        <v>289.9655774007</v>
      </c>
      <c r="J132" s="11">
        <f t="shared" si="121"/>
        <v>0.13771309340742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1.89787343255174</v>
      </c>
      <c r="P132" s="11">
        <f t="shared" si="124"/>
        <v>0.261362021292458</v>
      </c>
      <c r="Q132" s="16">
        <f t="shared" si="125"/>
        <v>0.0679541255360391</v>
      </c>
      <c r="R132" s="11">
        <f t="shared" si="126"/>
        <v>0.1355172</v>
      </c>
      <c r="S132" s="17">
        <f t="shared" si="127"/>
        <v>0.501442809739568</v>
      </c>
      <c r="T132" s="3">
        <v>0.01</v>
      </c>
      <c r="U132" s="18">
        <f t="shared" si="128"/>
        <v>0.00501442809739568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0.0105044280973957</v>
      </c>
      <c r="AU132" s="25">
        <f t="shared" si="132"/>
        <v>52.122</v>
      </c>
      <c r="AV132" s="1">
        <f t="shared" si="133"/>
        <v>0.26</v>
      </c>
      <c r="AW132" s="2">
        <f t="shared" si="137"/>
        <v>0.233333333333333</v>
      </c>
      <c r="AX132" s="1">
        <f t="shared" si="134"/>
        <v>222.545296832008</v>
      </c>
    </row>
    <row r="133" s="1" customFormat="1" spans="1:50">
      <c r="A133" s="6"/>
      <c r="B133" s="6"/>
      <c r="C133" s="9">
        <v>10</v>
      </c>
      <c r="D133" s="12">
        <v>7.93672638535484</v>
      </c>
      <c r="E133" s="13">
        <f t="shared" si="135"/>
        <v>16.8155774007</v>
      </c>
      <c r="F133" s="9" t="s">
        <v>109</v>
      </c>
      <c r="G133" s="6">
        <v>11</v>
      </c>
      <c r="H133" s="11">
        <f t="shared" si="119"/>
        <v>7.93672638535484</v>
      </c>
      <c r="I133" s="11">
        <f t="shared" si="120"/>
        <v>281.086726385355</v>
      </c>
      <c r="J133" s="11">
        <f t="shared" si="121"/>
        <v>0.0476789089284278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1.55468584069632</v>
      </c>
      <c r="O133" s="11">
        <f t="shared" si="136"/>
        <v>0.603045570562964</v>
      </c>
      <c r="P133" s="11">
        <f t="shared" si="124"/>
        <v>0.0287525548385633</v>
      </c>
      <c r="Q133" s="16">
        <f t="shared" si="125"/>
        <v>0.00747566425802647</v>
      </c>
      <c r="R133" s="11">
        <f t="shared" si="126"/>
        <v>0.1355172</v>
      </c>
      <c r="S133" s="17">
        <f t="shared" si="127"/>
        <v>0.0551639515723943</v>
      </c>
      <c r="T133" s="3">
        <v>0.01</v>
      </c>
      <c r="U133" s="18">
        <f t="shared" si="128"/>
        <v>0.000551639515723943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0.00604163951572394</v>
      </c>
      <c r="AU133" s="25">
        <f t="shared" si="132"/>
        <v>52.122</v>
      </c>
      <c r="AV133" s="1">
        <f t="shared" si="133"/>
        <v>0.26</v>
      </c>
      <c r="AW133" s="2">
        <f t="shared" si="137"/>
        <v>0.233333333333333</v>
      </c>
      <c r="AX133" s="1">
        <f t="shared" si="134"/>
        <v>127.997302367381</v>
      </c>
    </row>
    <row r="134" s="1" customFormat="1" spans="1:51">
      <c r="A134" s="6"/>
      <c r="B134" s="6"/>
      <c r="C134" s="9">
        <v>11</v>
      </c>
      <c r="D134" s="12">
        <v>-4.12450134043333</v>
      </c>
      <c r="E134" s="13">
        <f t="shared" si="135"/>
        <v>7.93672638535484</v>
      </c>
      <c r="F134" s="9" t="s">
        <v>111</v>
      </c>
      <c r="G134" s="6">
        <v>12</v>
      </c>
      <c r="H134" s="11">
        <f t="shared" si="119"/>
        <v>-4.12450134043333</v>
      </c>
      <c r="I134" s="11">
        <f t="shared" si="120"/>
        <v>269.025498659567</v>
      </c>
      <c r="J134" s="11">
        <f t="shared" si="121"/>
        <v>0.0100893643250243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1.0955130157244</v>
      </c>
      <c r="P134" s="11">
        <f t="shared" si="124"/>
        <v>0.0110530299384496</v>
      </c>
      <c r="Q134" s="16">
        <f t="shared" si="125"/>
        <v>0.00287378778399689</v>
      </c>
      <c r="R134" s="11">
        <f t="shared" si="126"/>
        <v>0.1355172</v>
      </c>
      <c r="S134" s="17">
        <f t="shared" si="127"/>
        <v>0.021206074092417</v>
      </c>
      <c r="T134" s="3">
        <v>0.01</v>
      </c>
      <c r="U134" s="18">
        <f t="shared" si="128"/>
        <v>0.00021206074092417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0.00570206074092417</v>
      </c>
      <c r="AU134" s="25">
        <f t="shared" si="132"/>
        <v>52.122</v>
      </c>
      <c r="AV134" s="1">
        <f t="shared" si="133"/>
        <v>0.26</v>
      </c>
      <c r="AW134" s="2">
        <f t="shared" si="137"/>
        <v>0.233333333333333</v>
      </c>
      <c r="AX134" s="1">
        <f t="shared" si="134"/>
        <v>120.803035479648</v>
      </c>
      <c r="AY134" s="1">
        <f>SUM(AX123:AX134)</f>
        <v>2553.92610037439</v>
      </c>
    </row>
    <row r="135" s="1" customFormat="1" spans="1:46">
      <c r="A135" s="6"/>
      <c r="B135" s="6"/>
      <c r="C135" s="9">
        <v>12</v>
      </c>
      <c r="D135" s="12">
        <v>-12.7730772595484</v>
      </c>
      <c r="E135" s="13">
        <f t="shared" si="135"/>
        <v>-4.12450134043333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-11.94</v>
      </c>
      <c r="E139" s="9"/>
      <c r="F139" s="9"/>
      <c r="G139" s="6">
        <v>1</v>
      </c>
      <c r="H139" s="11">
        <f t="shared" ref="H139:H150" si="138">E140</f>
        <v>-11.94</v>
      </c>
      <c r="I139" s="11">
        <f t="shared" ref="I139:I150" si="139">H139+273.15</f>
        <v>261.21</v>
      </c>
      <c r="J139" s="11">
        <f t="shared" ref="J139:J150" si="140">EXP(($C$18*(I139-$C$16))/($C$19*I139*$C$16))</f>
        <v>0.00341637377444768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0.000972641613585254</v>
      </c>
      <c r="Q139" s="16">
        <f t="shared" ref="Q139:Q150" si="144">P139*$B$125</f>
        <v>0.000252886819532166</v>
      </c>
      <c r="R139" s="11">
        <f t="shared" ref="R139:R150" si="145">L139*$B$125</f>
        <v>0.074022</v>
      </c>
      <c r="S139" s="17">
        <f t="shared" ref="S139:S150" si="146">Q139/R139</f>
        <v>0.00341637377444768</v>
      </c>
      <c r="T139" s="3">
        <v>0.01</v>
      </c>
      <c r="U139" s="18">
        <f t="shared" ref="U139:U150" si="147">S139*T139</f>
        <v>3.41637377444768e-5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0.00552416373774448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0.191666666666667</v>
      </c>
      <c r="AX139" s="1">
        <f t="shared" ref="AX139:AX150" si="153">AW139*10000*AV139*0.67*AU139*AT139</f>
        <v>52.5108139890826</v>
      </c>
      <c r="AZ139" s="2">
        <f>$E$12/12</f>
        <v>0.025</v>
      </c>
      <c r="BA139" s="1">
        <f t="shared" ref="BA139:BA150" si="154">AZ139*10000*AV139*0.67*AU139*AT139</f>
        <v>6.84923660727164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-11.4520282673548</v>
      </c>
      <c r="E140" s="13">
        <f t="shared" ref="E140:E151" si="155">D139</f>
        <v>-11.94</v>
      </c>
      <c r="F140" s="9" t="s">
        <v>109</v>
      </c>
      <c r="G140" s="6">
        <v>2</v>
      </c>
      <c r="H140" s="11">
        <f t="shared" si="138"/>
        <v>-11.4520282673548</v>
      </c>
      <c r="I140" s="11">
        <f t="shared" si="139"/>
        <v>261.697971732645</v>
      </c>
      <c r="J140" s="11">
        <f t="shared" si="140"/>
        <v>0.00366227802499532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0.568427358386415</v>
      </c>
      <c r="P140" s="11">
        <f t="shared" si="143"/>
        <v>0.0020817390234247</v>
      </c>
      <c r="Q140" s="16">
        <f t="shared" si="144"/>
        <v>0.000541252146090423</v>
      </c>
      <c r="R140" s="11">
        <f t="shared" si="145"/>
        <v>0.074022</v>
      </c>
      <c r="S140" s="17">
        <f t="shared" si="146"/>
        <v>0.00731204433939131</v>
      </c>
      <c r="T140" s="3">
        <v>0.01</v>
      </c>
      <c r="U140" s="18">
        <f t="shared" si="147"/>
        <v>7.31204433939131e-5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0.00556312044339391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0.191666666666667</v>
      </c>
      <c r="AX140" s="1">
        <f t="shared" si="153"/>
        <v>52.8811231292711</v>
      </c>
      <c r="AZ140" s="2">
        <f t="shared" ref="AZ140:AZ150" si="158">$E$12/12</f>
        <v>0.025</v>
      </c>
      <c r="BA140" s="1">
        <f t="shared" si="154"/>
        <v>6.89753779947015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-8.32687353382143</v>
      </c>
      <c r="E141" s="13">
        <f t="shared" si="155"/>
        <v>-11.4520282673548</v>
      </c>
      <c r="F141" s="9" t="s">
        <v>109</v>
      </c>
      <c r="G141" s="6">
        <v>3</v>
      </c>
      <c r="H141" s="11">
        <f t="shared" si="138"/>
        <v>-8.32687353382143</v>
      </c>
      <c r="I141" s="11">
        <f t="shared" si="139"/>
        <v>264.823126466179</v>
      </c>
      <c r="J141" s="11">
        <f t="shared" si="140"/>
        <v>0.00568114385263441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0.85104561936299</v>
      </c>
      <c r="P141" s="11">
        <f t="shared" si="143"/>
        <v>0.00483491258875549</v>
      </c>
      <c r="Q141" s="16">
        <f t="shared" si="144"/>
        <v>0.00125707727307643</v>
      </c>
      <c r="R141" s="11">
        <f t="shared" si="145"/>
        <v>0.074022</v>
      </c>
      <c r="S141" s="17">
        <f t="shared" si="146"/>
        <v>0.0169824818712873</v>
      </c>
      <c r="T141" s="3">
        <v>0.01</v>
      </c>
      <c r="U141" s="18">
        <f t="shared" si="147"/>
        <v>0.000169824818712873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0.00565982481871287</v>
      </c>
      <c r="AU141" s="25">
        <f t="shared" si="151"/>
        <v>28.47</v>
      </c>
      <c r="AV141" s="1">
        <f t="shared" si="152"/>
        <v>0.26</v>
      </c>
      <c r="AW141" s="2">
        <f t="shared" si="157"/>
        <v>0.191666666666667</v>
      </c>
      <c r="AX141" s="1">
        <f t="shared" si="153"/>
        <v>53.800361896509</v>
      </c>
      <c r="AZ141" s="2">
        <f t="shared" si="158"/>
        <v>0.025</v>
      </c>
      <c r="BA141" s="1">
        <f t="shared" si="154"/>
        <v>7.0174385082403</v>
      </c>
    </row>
    <row r="142" s="1" customFormat="1" spans="1:53">
      <c r="A142" s="6"/>
      <c r="B142" s="6"/>
      <c r="C142" s="9">
        <v>3</v>
      </c>
      <c r="D142" s="12">
        <v>0.901158717709677</v>
      </c>
      <c r="E142" s="13">
        <f t="shared" si="155"/>
        <v>-8.32687353382143</v>
      </c>
      <c r="F142" s="9" t="s">
        <v>109</v>
      </c>
      <c r="G142" s="6">
        <v>4</v>
      </c>
      <c r="H142" s="11">
        <f t="shared" si="138"/>
        <v>0.901158717709677</v>
      </c>
      <c r="I142" s="11">
        <f t="shared" si="139"/>
        <v>274.05115871771</v>
      </c>
      <c r="J142" s="11">
        <f t="shared" si="140"/>
        <v>0.0195935439619062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1.13091070677423</v>
      </c>
      <c r="P142" s="11">
        <f t="shared" si="143"/>
        <v>0.0221585486501714</v>
      </c>
      <c r="Q142" s="16">
        <f t="shared" si="144"/>
        <v>0.00576122264904455</v>
      </c>
      <c r="R142" s="11">
        <f t="shared" si="145"/>
        <v>0.074022</v>
      </c>
      <c r="S142" s="17">
        <f t="shared" si="146"/>
        <v>0.0778312211105422</v>
      </c>
      <c r="T142" s="3">
        <v>0.01</v>
      </c>
      <c r="U142" s="18">
        <f t="shared" si="147"/>
        <v>0.000778312211105422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0.00626831221110542</v>
      </c>
      <c r="AU142" s="25">
        <f t="shared" si="151"/>
        <v>28.47</v>
      </c>
      <c r="AV142" s="1">
        <f t="shared" si="152"/>
        <v>0.26</v>
      </c>
      <c r="AW142" s="2">
        <f t="shared" si="157"/>
        <v>0.191666666666667</v>
      </c>
      <c r="AX142" s="1">
        <f t="shared" si="153"/>
        <v>59.584435250148</v>
      </c>
      <c r="AZ142" s="2">
        <f t="shared" si="158"/>
        <v>0.025</v>
      </c>
      <c r="BA142" s="1">
        <f t="shared" si="154"/>
        <v>7.77188285871496</v>
      </c>
    </row>
    <row r="143" s="1" customFormat="1" spans="1:53">
      <c r="A143" s="6"/>
      <c r="B143" s="6"/>
      <c r="C143" s="9">
        <v>4</v>
      </c>
      <c r="D143" s="12">
        <v>8.0534914968</v>
      </c>
      <c r="E143" s="13">
        <f t="shared" si="155"/>
        <v>0.901158717709677</v>
      </c>
      <c r="F143" s="9" t="s">
        <v>109</v>
      </c>
      <c r="G143" s="6">
        <v>5</v>
      </c>
      <c r="H143" s="11">
        <f t="shared" si="138"/>
        <v>8.0534914968</v>
      </c>
      <c r="I143" s="11">
        <f t="shared" si="139"/>
        <v>281.2034914968</v>
      </c>
      <c r="J143" s="11">
        <f t="shared" si="140"/>
        <v>0.0483696594624614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1.05331455021786</v>
      </c>
      <c r="O143" s="11">
        <f t="shared" si="156"/>
        <v>0.340137607906203</v>
      </c>
      <c r="P143" s="11">
        <f t="shared" si="143"/>
        <v>0.0164523402647993</v>
      </c>
      <c r="Q143" s="16">
        <f t="shared" si="144"/>
        <v>0.00427760846884781</v>
      </c>
      <c r="R143" s="11">
        <f t="shared" si="145"/>
        <v>0.074022</v>
      </c>
      <c r="S143" s="17">
        <f t="shared" si="146"/>
        <v>0.0577883395321365</v>
      </c>
      <c r="T143" s="3">
        <v>0.01</v>
      </c>
      <c r="U143" s="18">
        <f t="shared" si="147"/>
        <v>0.000577883395321365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0.0105278833953214</v>
      </c>
      <c r="AU143" s="25">
        <f t="shared" si="151"/>
        <v>28.47</v>
      </c>
      <c r="AV143" s="1">
        <f t="shared" si="152"/>
        <v>0.26</v>
      </c>
      <c r="AW143" s="2">
        <f t="shared" si="157"/>
        <v>0.191666666666667</v>
      </c>
      <c r="AX143" s="1">
        <f t="shared" si="153"/>
        <v>100.074464283745</v>
      </c>
      <c r="AZ143" s="2">
        <f t="shared" si="158"/>
        <v>0.025</v>
      </c>
      <c r="BA143" s="1">
        <f t="shared" si="154"/>
        <v>13.053190993532</v>
      </c>
    </row>
    <row r="144" s="1" customFormat="1" spans="1:53">
      <c r="A144" s="6"/>
      <c r="B144" s="6"/>
      <c r="C144" s="9">
        <v>5</v>
      </c>
      <c r="D144" s="12">
        <v>15.882846340129</v>
      </c>
      <c r="E144" s="13">
        <f t="shared" si="155"/>
        <v>8.0534914968</v>
      </c>
      <c r="F144" s="9" t="s">
        <v>111</v>
      </c>
      <c r="G144" s="6">
        <v>6</v>
      </c>
      <c r="H144" s="11">
        <f t="shared" si="138"/>
        <v>15.882846340129</v>
      </c>
      <c r="I144" s="11">
        <f t="shared" si="139"/>
        <v>289.032846340129</v>
      </c>
      <c r="J144" s="11">
        <f t="shared" si="140"/>
        <v>0.123570284765932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0.608385267641404</v>
      </c>
      <c r="P144" s="11">
        <f t="shared" si="143"/>
        <v>0.0751783407698458</v>
      </c>
      <c r="Q144" s="16">
        <f t="shared" si="144"/>
        <v>0.0195463686001599</v>
      </c>
      <c r="R144" s="11">
        <f t="shared" si="145"/>
        <v>0.074022</v>
      </c>
      <c r="S144" s="17">
        <f t="shared" si="146"/>
        <v>0.264061611414984</v>
      </c>
      <c r="T144" s="3">
        <v>0.01</v>
      </c>
      <c r="U144" s="18">
        <f t="shared" si="147"/>
        <v>0.00264061611414984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0.0125906161141498</v>
      </c>
      <c r="AU144" s="25">
        <f t="shared" si="151"/>
        <v>28.47</v>
      </c>
      <c r="AV144" s="1">
        <f t="shared" si="152"/>
        <v>0.26</v>
      </c>
      <c r="AW144" s="2">
        <f t="shared" si="157"/>
        <v>0.191666666666667</v>
      </c>
      <c r="AX144" s="1">
        <f t="shared" si="153"/>
        <v>119.682097085705</v>
      </c>
      <c r="AZ144" s="2">
        <f t="shared" si="158"/>
        <v>0.025</v>
      </c>
      <c r="BA144" s="1">
        <f t="shared" si="154"/>
        <v>15.6107083155268</v>
      </c>
    </row>
    <row r="145" s="1" customFormat="1" spans="1:53">
      <c r="A145" s="6"/>
      <c r="B145" s="6"/>
      <c r="C145" s="9">
        <v>6</v>
      </c>
      <c r="D145" s="12">
        <v>19.2914850906667</v>
      </c>
      <c r="E145" s="13">
        <f t="shared" si="155"/>
        <v>15.882846340129</v>
      </c>
      <c r="F145" s="9" t="s">
        <v>109</v>
      </c>
      <c r="G145" s="6">
        <v>7</v>
      </c>
      <c r="H145" s="11">
        <f t="shared" si="138"/>
        <v>19.2914850906667</v>
      </c>
      <c r="I145" s="11">
        <f t="shared" si="139"/>
        <v>292.441485090667</v>
      </c>
      <c r="J145" s="11">
        <f t="shared" si="140"/>
        <v>0.182996053180984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0.817906926871558</v>
      </c>
      <c r="P145" s="11">
        <f t="shared" si="143"/>
        <v>0.149673739486883</v>
      </c>
      <c r="Q145" s="16">
        <f t="shared" si="144"/>
        <v>0.0389151722665896</v>
      </c>
      <c r="R145" s="11">
        <f t="shared" si="145"/>
        <v>0.074022</v>
      </c>
      <c r="S145" s="17">
        <f t="shared" si="146"/>
        <v>0.52572440985909</v>
      </c>
      <c r="T145" s="3">
        <v>0.01</v>
      </c>
      <c r="U145" s="18">
        <f t="shared" si="147"/>
        <v>0.0052572440985909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0.0152072440985909</v>
      </c>
      <c r="AU145" s="25">
        <f t="shared" si="151"/>
        <v>28.47</v>
      </c>
      <c r="AV145" s="1">
        <f t="shared" si="152"/>
        <v>0.26</v>
      </c>
      <c r="AW145" s="2">
        <f t="shared" si="157"/>
        <v>0.191666666666667</v>
      </c>
      <c r="AX145" s="1">
        <f t="shared" si="153"/>
        <v>144.554869127345</v>
      </c>
      <c r="AZ145" s="2">
        <f t="shared" si="158"/>
        <v>0.025</v>
      </c>
      <c r="BA145" s="1">
        <f t="shared" si="154"/>
        <v>18.8549829296538</v>
      </c>
    </row>
    <row r="146" s="1" customFormat="1" spans="1:53">
      <c r="A146" s="6"/>
      <c r="B146" s="6"/>
      <c r="C146" s="9">
        <v>7</v>
      </c>
      <c r="D146" s="12">
        <v>23.3253152729032</v>
      </c>
      <c r="E146" s="13">
        <f t="shared" si="155"/>
        <v>19.2914850906667</v>
      </c>
      <c r="F146" s="9" t="s">
        <v>109</v>
      </c>
      <c r="G146" s="6">
        <v>8</v>
      </c>
      <c r="H146" s="11">
        <f t="shared" si="138"/>
        <v>23.3253152729032</v>
      </c>
      <c r="I146" s="11">
        <f t="shared" si="139"/>
        <v>296.475315272903</v>
      </c>
      <c r="J146" s="11">
        <f t="shared" si="140"/>
        <v>0.287859515706828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0.952933187384675</v>
      </c>
      <c r="P146" s="11">
        <f t="shared" si="143"/>
        <v>0.274310885821517</v>
      </c>
      <c r="Q146" s="16">
        <f t="shared" si="144"/>
        <v>0.0713208303135944</v>
      </c>
      <c r="R146" s="11">
        <f t="shared" si="145"/>
        <v>0.074022</v>
      </c>
      <c r="S146" s="17">
        <f t="shared" si="146"/>
        <v>0.963508555748215</v>
      </c>
      <c r="T146" s="3">
        <v>0.01</v>
      </c>
      <c r="U146" s="18">
        <f t="shared" si="147"/>
        <v>0.00963508555748215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0.0195850855574822</v>
      </c>
      <c r="AU146" s="25">
        <f t="shared" si="151"/>
        <v>28.47</v>
      </c>
      <c r="AV146" s="1">
        <f t="shared" si="152"/>
        <v>0.26</v>
      </c>
      <c r="AW146" s="2">
        <f t="shared" si="157"/>
        <v>0.191666666666667</v>
      </c>
      <c r="AX146" s="1">
        <f t="shared" si="153"/>
        <v>186.169135002707</v>
      </c>
      <c r="AZ146" s="2">
        <f t="shared" si="158"/>
        <v>0.025</v>
      </c>
      <c r="BA146" s="1">
        <f t="shared" si="154"/>
        <v>24.2829306525271</v>
      </c>
    </row>
    <row r="147" s="1" customFormat="1" spans="1:53">
      <c r="A147" s="6"/>
      <c r="B147" s="6"/>
      <c r="C147" s="9">
        <v>8</v>
      </c>
      <c r="D147" s="12">
        <v>20.8944695241935</v>
      </c>
      <c r="E147" s="13">
        <f t="shared" si="155"/>
        <v>23.3253152729032</v>
      </c>
      <c r="F147" s="9" t="s">
        <v>109</v>
      </c>
      <c r="G147" s="6">
        <v>9</v>
      </c>
      <c r="H147" s="11">
        <f t="shared" si="138"/>
        <v>20.8944695241935</v>
      </c>
      <c r="I147" s="11">
        <f t="shared" si="139"/>
        <v>294.044469524193</v>
      </c>
      <c r="J147" s="11">
        <f t="shared" si="140"/>
        <v>0.219416435833248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0.963322301563158</v>
      </c>
      <c r="P147" s="11">
        <f t="shared" si="143"/>
        <v>0.211368745967669</v>
      </c>
      <c r="Q147" s="16">
        <f t="shared" si="144"/>
        <v>0.0549558739515941</v>
      </c>
      <c r="R147" s="11">
        <f t="shared" si="145"/>
        <v>0.074022</v>
      </c>
      <c r="S147" s="17">
        <f t="shared" si="146"/>
        <v>0.742426223981979</v>
      </c>
      <c r="T147" s="3">
        <v>0.01</v>
      </c>
      <c r="U147" s="18">
        <f t="shared" si="147"/>
        <v>0.00742426223981979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0.0173742622398198</v>
      </c>
      <c r="AU147" s="25">
        <f t="shared" si="151"/>
        <v>28.47</v>
      </c>
      <c r="AV147" s="1">
        <f t="shared" si="152"/>
        <v>0.26</v>
      </c>
      <c r="AW147" s="2">
        <f t="shared" si="157"/>
        <v>0.191666666666667</v>
      </c>
      <c r="AX147" s="1">
        <f t="shared" si="153"/>
        <v>165.153803541172</v>
      </c>
      <c r="AZ147" s="2">
        <f t="shared" si="158"/>
        <v>0.025</v>
      </c>
      <c r="BA147" s="1">
        <f t="shared" si="154"/>
        <v>21.541800461892</v>
      </c>
    </row>
    <row r="148" s="1" customFormat="1" spans="1:53">
      <c r="A148" s="6"/>
      <c r="B148" s="6"/>
      <c r="C148" s="9">
        <v>9</v>
      </c>
      <c r="D148" s="12">
        <v>16.8155774007</v>
      </c>
      <c r="E148" s="13">
        <f t="shared" si="155"/>
        <v>20.8944695241935</v>
      </c>
      <c r="F148" s="9" t="s">
        <v>109</v>
      </c>
      <c r="G148" s="6">
        <v>10</v>
      </c>
      <c r="H148" s="11">
        <f t="shared" si="138"/>
        <v>16.8155774007</v>
      </c>
      <c r="I148" s="11">
        <f t="shared" si="139"/>
        <v>289.9655774007</v>
      </c>
      <c r="J148" s="11">
        <f t="shared" si="140"/>
        <v>0.13771309340742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1.03665355559549</v>
      </c>
      <c r="P148" s="11">
        <f t="shared" si="143"/>
        <v>0.142760767932855</v>
      </c>
      <c r="Q148" s="16">
        <f t="shared" si="144"/>
        <v>0.0371177996625423</v>
      </c>
      <c r="R148" s="11">
        <f t="shared" si="145"/>
        <v>0.074022</v>
      </c>
      <c r="S148" s="17">
        <f t="shared" si="146"/>
        <v>0.501442809739568</v>
      </c>
      <c r="T148" s="3">
        <v>0.01</v>
      </c>
      <c r="U148" s="18">
        <f t="shared" si="147"/>
        <v>0.00501442809739568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0.0105044280973957</v>
      </c>
      <c r="AU148" s="25">
        <f t="shared" si="151"/>
        <v>28.47</v>
      </c>
      <c r="AV148" s="1">
        <f t="shared" si="152"/>
        <v>0.26</v>
      </c>
      <c r="AW148" s="2">
        <f t="shared" si="157"/>
        <v>0.191666666666667</v>
      </c>
      <c r="AX148" s="1">
        <f t="shared" si="153"/>
        <v>99.8515062316481</v>
      </c>
      <c r="AZ148" s="2">
        <f t="shared" si="158"/>
        <v>0.025</v>
      </c>
      <c r="BA148" s="1">
        <f t="shared" si="154"/>
        <v>13.0241095084758</v>
      </c>
    </row>
    <row r="149" s="1" customFormat="1" spans="1:53">
      <c r="A149" s="6"/>
      <c r="B149" s="6"/>
      <c r="C149" s="9">
        <v>10</v>
      </c>
      <c r="D149" s="12">
        <v>7.93672638535484</v>
      </c>
      <c r="E149" s="13">
        <f t="shared" si="155"/>
        <v>16.8155774007</v>
      </c>
      <c r="F149" s="9" t="s">
        <v>109</v>
      </c>
      <c r="G149" s="6">
        <v>11</v>
      </c>
      <c r="H149" s="11">
        <f t="shared" si="138"/>
        <v>7.93672638535484</v>
      </c>
      <c r="I149" s="11">
        <f t="shared" si="139"/>
        <v>281.086726385355</v>
      </c>
      <c r="J149" s="11">
        <f t="shared" si="140"/>
        <v>0.0476789089284278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0.849198148279502</v>
      </c>
      <c r="O149" s="11">
        <f t="shared" si="156"/>
        <v>0.329394639383132</v>
      </c>
      <c r="P149" s="11">
        <f t="shared" si="143"/>
        <v>0.0157051770126607</v>
      </c>
      <c r="Q149" s="16">
        <f t="shared" si="144"/>
        <v>0.00408334602329177</v>
      </c>
      <c r="R149" s="11">
        <f t="shared" si="145"/>
        <v>0.074022</v>
      </c>
      <c r="S149" s="17">
        <f t="shared" si="146"/>
        <v>0.0551639515723943</v>
      </c>
      <c r="T149" s="3">
        <v>0.01</v>
      </c>
      <c r="U149" s="18">
        <f t="shared" si="147"/>
        <v>0.000551639515723943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0.00604163951572394</v>
      </c>
      <c r="AU149" s="25">
        <f t="shared" si="151"/>
        <v>28.47</v>
      </c>
      <c r="AV149" s="1">
        <f t="shared" si="152"/>
        <v>0.26</v>
      </c>
      <c r="AW149" s="2">
        <f t="shared" si="157"/>
        <v>0.191666666666667</v>
      </c>
      <c r="AX149" s="1">
        <f t="shared" si="153"/>
        <v>57.4297620165772</v>
      </c>
      <c r="AZ149" s="2">
        <f t="shared" si="158"/>
        <v>0.025</v>
      </c>
      <c r="BA149" s="1">
        <f t="shared" si="154"/>
        <v>7.49083852390137</v>
      </c>
    </row>
    <row r="150" s="1" customFormat="1" spans="1:54">
      <c r="A150" s="6"/>
      <c r="B150" s="6"/>
      <c r="C150" s="9">
        <v>11</v>
      </c>
      <c r="D150" s="12">
        <v>-4.12450134043333</v>
      </c>
      <c r="E150" s="13">
        <f t="shared" si="155"/>
        <v>7.93672638535484</v>
      </c>
      <c r="F150" s="9" t="s">
        <v>111</v>
      </c>
      <c r="G150" s="6">
        <v>12</v>
      </c>
      <c r="H150" s="11">
        <f t="shared" si="138"/>
        <v>-4.12450134043333</v>
      </c>
      <c r="I150" s="11">
        <f t="shared" si="139"/>
        <v>269.025498659567</v>
      </c>
      <c r="J150" s="11">
        <f t="shared" si="140"/>
        <v>0.0100893643250243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0.598389462370471</v>
      </c>
      <c r="P150" s="11">
        <f t="shared" si="143"/>
        <v>0.00603736929411111</v>
      </c>
      <c r="Q150" s="16">
        <f t="shared" si="144"/>
        <v>0.00156971601646889</v>
      </c>
      <c r="R150" s="11">
        <f t="shared" si="145"/>
        <v>0.074022</v>
      </c>
      <c r="S150" s="17">
        <f t="shared" si="146"/>
        <v>0.021206074092417</v>
      </c>
      <c r="T150" s="3">
        <v>0.01</v>
      </c>
      <c r="U150" s="18">
        <f t="shared" si="147"/>
        <v>0.00021206074092417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0.00570206074092417</v>
      </c>
      <c r="AU150" s="25">
        <f t="shared" si="151"/>
        <v>28.47</v>
      </c>
      <c r="AV150" s="1">
        <f t="shared" si="152"/>
        <v>0.26</v>
      </c>
      <c r="AW150" s="2">
        <f t="shared" si="157"/>
        <v>0.191666666666667</v>
      </c>
      <c r="AX150" s="1">
        <f t="shared" si="153"/>
        <v>54.2018421494821</v>
      </c>
      <c r="AY150" s="1">
        <f>SUM(AX139:AX150)</f>
        <v>1145.89421370339</v>
      </c>
      <c r="AZ150" s="2">
        <f t="shared" si="158"/>
        <v>0.025</v>
      </c>
      <c r="BA150" s="1">
        <f t="shared" si="154"/>
        <v>7.06980549775854</v>
      </c>
      <c r="BB150" s="1">
        <f>SUM(BA139:BA150)</f>
        <v>149.464462656964</v>
      </c>
    </row>
    <row r="151" s="1" customFormat="1" spans="1:46">
      <c r="A151" s="6"/>
      <c r="B151" s="6"/>
      <c r="C151" s="9">
        <v>12</v>
      </c>
      <c r="D151" s="12">
        <v>-12.7730772595484</v>
      </c>
      <c r="E151" s="13">
        <f t="shared" si="155"/>
        <v>-4.12450134043333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619.9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105</v>
      </c>
      <c r="F4" s="3">
        <v>1433.9025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1.8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267.8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978.7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2726.79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13.4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5.2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AV40+AV55+AV71+AV87+AV102+AY118+AY134+AY150+BB150+AG118</f>
        <v>71624243.0157213</v>
      </c>
      <c r="J16" s="7" t="s">
        <v>35</v>
      </c>
      <c r="K16" s="7">
        <f>I16/(10000*1000)</f>
        <v>7.16242430157213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58383054.1308453</v>
      </c>
      <c r="J17" s="7" t="s">
        <v>35</v>
      </c>
      <c r="K17" s="7">
        <f>I17/(10000*1000)</f>
        <v>5.83830541308453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-16.51</v>
      </c>
      <c r="E29" s="9"/>
      <c r="F29" s="9"/>
      <c r="G29" s="6">
        <v>1</v>
      </c>
      <c r="H29" s="11">
        <f t="shared" ref="H29:H40" si="0">E30</f>
        <v>-16.51</v>
      </c>
      <c r="I29" s="11">
        <f t="shared" ref="I29:I40" si="1">H29+273.15</f>
        <v>256.64</v>
      </c>
      <c r="J29" s="11">
        <f t="shared" ref="J29:J40" si="2">EXP(($C$18*(I29-$C$16))/($C$19*I29*$C$16))</f>
        <v>0.00175911243712577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0.00210199643447977</v>
      </c>
      <c r="Q29" s="16">
        <f t="shared" ref="Q29:Q40" si="6">P29*$B$31</f>
        <v>0.000504479144275146</v>
      </c>
      <c r="R29" s="11">
        <f t="shared" ref="R29:R40" si="7">L29*$B$31</f>
        <v>0.2867805</v>
      </c>
      <c r="S29" s="17">
        <f t="shared" ref="S29:S40" si="8">Q29/R29</f>
        <v>0.00175911243712577</v>
      </c>
      <c r="T29" s="3">
        <v>0.01</v>
      </c>
      <c r="U29" s="18">
        <f t="shared" ref="U29:U40" si="9">S29*T29</f>
        <v>1.75911243712577e-5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0.0219175911243713</v>
      </c>
      <c r="AR29" s="25">
        <f t="shared" ref="AR29:AR40" si="15">$B$29/12</f>
        <v>119.491875</v>
      </c>
      <c r="AS29" s="1">
        <f t="shared" ref="AS29:AS40" si="16">$B$31</f>
        <v>0.24</v>
      </c>
      <c r="AT29" s="2">
        <f>$E$4/12</f>
        <v>8.75</v>
      </c>
      <c r="AU29" s="1">
        <f t="shared" ref="AU29:AU40" si="17">AT29*10000*AS29*0.67*AR29*AQ29</f>
        <v>36848.9650092081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-16.1516472470968</v>
      </c>
      <c r="E30" s="13">
        <f t="shared" ref="E30:E41" si="18">D29</f>
        <v>-16.51</v>
      </c>
      <c r="F30" s="9" t="s">
        <v>109</v>
      </c>
      <c r="G30" s="6">
        <v>2</v>
      </c>
      <c r="H30" s="11">
        <f t="shared" si="0"/>
        <v>-16.1516472470968</v>
      </c>
      <c r="I30" s="11">
        <f t="shared" si="1"/>
        <v>256.998352752903</v>
      </c>
      <c r="J30" s="11">
        <f t="shared" si="2"/>
        <v>0.00185467847489422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2.38773550356552</v>
      </c>
      <c r="P30" s="11">
        <f t="shared" si="5"/>
        <v>0.00442848164220367</v>
      </c>
      <c r="Q30" s="16">
        <f t="shared" si="6"/>
        <v>0.00106283559412888</v>
      </c>
      <c r="R30" s="11">
        <f t="shared" si="7"/>
        <v>0.2867805</v>
      </c>
      <c r="S30" s="17">
        <f t="shared" si="8"/>
        <v>0.00370609436181638</v>
      </c>
      <c r="T30" s="3">
        <v>0.01</v>
      </c>
      <c r="U30" s="18">
        <f t="shared" si="9"/>
        <v>3.70609436181638e-5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0.0219370609436182</v>
      </c>
      <c r="AR30" s="25">
        <f t="shared" si="15"/>
        <v>119.491875</v>
      </c>
      <c r="AS30" s="1">
        <f t="shared" si="16"/>
        <v>0.24</v>
      </c>
      <c r="AT30" s="2">
        <f t="shared" ref="AT30:AT40" si="20">$E$4/12</f>
        <v>8.75</v>
      </c>
      <c r="AU30" s="1">
        <f t="shared" si="17"/>
        <v>36881.6986560808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2">
        <v>-12.4510955709643</v>
      </c>
      <c r="E31" s="13">
        <f t="shared" si="18"/>
        <v>-16.1516472470968</v>
      </c>
      <c r="F31" s="9" t="s">
        <v>109</v>
      </c>
      <c r="G31" s="6">
        <v>3</v>
      </c>
      <c r="H31" s="11">
        <f t="shared" si="0"/>
        <v>-12.4510955709643</v>
      </c>
      <c r="I31" s="11">
        <f t="shared" si="1"/>
        <v>260.698904429036</v>
      </c>
      <c r="J31" s="11">
        <f t="shared" si="2"/>
        <v>0.00317561500043044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3.57822577192332</v>
      </c>
      <c r="P31" s="11">
        <f t="shared" si="5"/>
        <v>0.0113630674362465</v>
      </c>
      <c r="Q31" s="16">
        <f t="shared" si="6"/>
        <v>0.00272713618469915</v>
      </c>
      <c r="R31" s="11">
        <f t="shared" si="7"/>
        <v>0.2867805</v>
      </c>
      <c r="S31" s="17">
        <f t="shared" si="8"/>
        <v>0.00950948960860013</v>
      </c>
      <c r="T31" s="3">
        <v>0.01</v>
      </c>
      <c r="U31" s="18">
        <f t="shared" si="9"/>
        <v>9.50948960860013e-5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0.021995094896086</v>
      </c>
      <c r="AR31" s="25">
        <f t="shared" si="15"/>
        <v>119.491875</v>
      </c>
      <c r="AS31" s="1">
        <f t="shared" si="16"/>
        <v>0.24</v>
      </c>
      <c r="AT31" s="2">
        <f t="shared" si="20"/>
        <v>8.75</v>
      </c>
      <c r="AU31" s="1">
        <f t="shared" si="17"/>
        <v>36979.268278203</v>
      </c>
    </row>
    <row r="32" s="1" customFormat="1" spans="1:47">
      <c r="A32" s="6"/>
      <c r="B32" s="6"/>
      <c r="C32" s="9">
        <v>3</v>
      </c>
      <c r="D32" s="12">
        <v>-2.6918379246129</v>
      </c>
      <c r="E32" s="13">
        <f t="shared" si="18"/>
        <v>-12.4510955709643</v>
      </c>
      <c r="F32" s="9" t="s">
        <v>109</v>
      </c>
      <c r="G32" s="6">
        <v>4</v>
      </c>
      <c r="H32" s="11">
        <f t="shared" si="0"/>
        <v>-2.6918379246129</v>
      </c>
      <c r="I32" s="11">
        <f t="shared" si="1"/>
        <v>270.458162075387</v>
      </c>
      <c r="J32" s="11">
        <f t="shared" si="2"/>
        <v>0.0122215572554431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4.76178145448707</v>
      </c>
      <c r="P32" s="11">
        <f t="shared" si="5"/>
        <v>0.0581963846839211</v>
      </c>
      <c r="Q32" s="16">
        <f t="shared" si="6"/>
        <v>0.0139671323241411</v>
      </c>
      <c r="R32" s="11">
        <f t="shared" si="7"/>
        <v>0.2867805</v>
      </c>
      <c r="S32" s="17">
        <f t="shared" si="8"/>
        <v>0.0487032149122449</v>
      </c>
      <c r="T32" s="3">
        <v>0.01</v>
      </c>
      <c r="U32" s="18">
        <f t="shared" si="9"/>
        <v>0.000487032149122449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0.0223870321491224</v>
      </c>
      <c r="AR32" s="25">
        <f t="shared" si="15"/>
        <v>119.491875</v>
      </c>
      <c r="AS32" s="1">
        <f t="shared" si="16"/>
        <v>0.24</v>
      </c>
      <c r="AT32" s="2">
        <f t="shared" si="20"/>
        <v>8.75</v>
      </c>
      <c r="AU32" s="1">
        <f t="shared" si="17"/>
        <v>37638.2130518778</v>
      </c>
    </row>
    <row r="33" s="1" customFormat="1" spans="1:47">
      <c r="A33" s="6"/>
      <c r="B33" s="6"/>
      <c r="C33" s="9">
        <v>4</v>
      </c>
      <c r="D33" s="12">
        <v>5.76959415186667</v>
      </c>
      <c r="E33" s="13">
        <f t="shared" si="18"/>
        <v>-2.6918379246129</v>
      </c>
      <c r="F33" s="9" t="s">
        <v>109</v>
      </c>
      <c r="G33" s="6">
        <v>5</v>
      </c>
      <c r="H33" s="11">
        <f t="shared" si="0"/>
        <v>5.76959415186667</v>
      </c>
      <c r="I33" s="11">
        <f t="shared" si="1"/>
        <v>278.919594151867</v>
      </c>
      <c r="J33" s="11">
        <f t="shared" si="2"/>
        <v>0.0364283358543078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4.46840581631299</v>
      </c>
      <c r="O33" s="11">
        <f t="shared" si="19"/>
        <v>1.43009800349016</v>
      </c>
      <c r="P33" s="11">
        <f t="shared" si="5"/>
        <v>0.0520960903757144</v>
      </c>
      <c r="Q33" s="16">
        <f t="shared" si="6"/>
        <v>0.0125030616901715</v>
      </c>
      <c r="R33" s="11">
        <f t="shared" si="7"/>
        <v>0.2867805</v>
      </c>
      <c r="S33" s="17">
        <f t="shared" si="8"/>
        <v>0.0435980190081664</v>
      </c>
      <c r="T33" s="3">
        <v>0.01</v>
      </c>
      <c r="U33" s="18">
        <f t="shared" si="9"/>
        <v>0.000435980190081664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0.0223359801900817</v>
      </c>
      <c r="AR33" s="25">
        <f t="shared" si="15"/>
        <v>119.491875</v>
      </c>
      <c r="AS33" s="1">
        <f t="shared" si="16"/>
        <v>0.24</v>
      </c>
      <c r="AT33" s="2">
        <f t="shared" si="20"/>
        <v>8.75</v>
      </c>
      <c r="AU33" s="1">
        <f t="shared" si="17"/>
        <v>37552.3819109613</v>
      </c>
    </row>
    <row r="34" s="1" customFormat="1" spans="1:47">
      <c r="A34" s="6"/>
      <c r="B34" s="6"/>
      <c r="C34" s="9">
        <v>5</v>
      </c>
      <c r="D34" s="12">
        <v>12.9477546537419</v>
      </c>
      <c r="E34" s="13">
        <f t="shared" si="18"/>
        <v>5.76959415186667</v>
      </c>
      <c r="F34" s="9" t="s">
        <v>111</v>
      </c>
      <c r="G34" s="6">
        <v>6</v>
      </c>
      <c r="H34" s="11">
        <f t="shared" si="0"/>
        <v>12.9477546537419</v>
      </c>
      <c r="I34" s="11">
        <f t="shared" si="1"/>
        <v>286.097754653742</v>
      </c>
      <c r="J34" s="11">
        <f t="shared" si="2"/>
        <v>0.0874623545599644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2.57292066311444</v>
      </c>
      <c r="P34" s="11">
        <f t="shared" si="5"/>
        <v>0.225033699291974</v>
      </c>
      <c r="Q34" s="16">
        <f t="shared" si="6"/>
        <v>0.0540080878300738</v>
      </c>
      <c r="R34" s="11">
        <f t="shared" si="7"/>
        <v>0.2867805</v>
      </c>
      <c r="S34" s="17">
        <f t="shared" si="8"/>
        <v>0.188325523632443</v>
      </c>
      <c r="T34" s="3">
        <v>0.01</v>
      </c>
      <c r="U34" s="18">
        <f t="shared" si="9"/>
        <v>0.00188325523632443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0.0313332552363244</v>
      </c>
      <c r="AR34" s="25">
        <f t="shared" si="15"/>
        <v>119.491875</v>
      </c>
      <c r="AS34" s="1">
        <f t="shared" si="16"/>
        <v>0.24</v>
      </c>
      <c r="AT34" s="2">
        <f t="shared" si="20"/>
        <v>8.75</v>
      </c>
      <c r="AU34" s="1">
        <f t="shared" si="17"/>
        <v>52679.0567118506</v>
      </c>
    </row>
    <row r="35" s="1" customFormat="1" spans="1:47">
      <c r="A35" s="6"/>
      <c r="B35" s="6"/>
      <c r="C35" s="9">
        <v>6</v>
      </c>
      <c r="D35" s="12">
        <v>17.5408068476667</v>
      </c>
      <c r="E35" s="13">
        <f t="shared" si="18"/>
        <v>12.9477546537419</v>
      </c>
      <c r="F35" s="9" t="s">
        <v>109</v>
      </c>
      <c r="G35" s="6">
        <v>7</v>
      </c>
      <c r="H35" s="11">
        <f t="shared" si="0"/>
        <v>17.5408068476667</v>
      </c>
      <c r="I35" s="11">
        <f t="shared" si="1"/>
        <v>290.690806847667</v>
      </c>
      <c r="J35" s="11">
        <f t="shared" si="2"/>
        <v>0.149747014138977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3.54280571382247</v>
      </c>
      <c r="P35" s="11">
        <f t="shared" si="5"/>
        <v>0.530524577319422</v>
      </c>
      <c r="Q35" s="16">
        <f t="shared" si="6"/>
        <v>0.127325898556661</v>
      </c>
      <c r="R35" s="11">
        <f t="shared" si="7"/>
        <v>0.2867805</v>
      </c>
      <c r="S35" s="17">
        <f t="shared" si="8"/>
        <v>0.443983808371425</v>
      </c>
      <c r="T35" s="3">
        <v>0.01</v>
      </c>
      <c r="U35" s="18">
        <f t="shared" si="9"/>
        <v>0.00443983808371425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0.0338898380837142</v>
      </c>
      <c r="AR35" s="25">
        <f t="shared" si="15"/>
        <v>119.491875</v>
      </c>
      <c r="AS35" s="1">
        <f t="shared" si="16"/>
        <v>0.24</v>
      </c>
      <c r="AT35" s="2">
        <f t="shared" si="20"/>
        <v>8.75</v>
      </c>
      <c r="AU35" s="1">
        <f t="shared" si="17"/>
        <v>56977.3133656968</v>
      </c>
    </row>
    <row r="36" s="1" customFormat="1" spans="1:47">
      <c r="A36" s="6"/>
      <c r="B36" s="6"/>
      <c r="C36" s="9">
        <v>7</v>
      </c>
      <c r="D36" s="12">
        <v>21.2673582458064</v>
      </c>
      <c r="E36" s="13">
        <f t="shared" si="18"/>
        <v>17.5408068476667</v>
      </c>
      <c r="F36" s="9" t="s">
        <v>109</v>
      </c>
      <c r="G36" s="6">
        <v>8</v>
      </c>
      <c r="H36" s="11">
        <f t="shared" si="0"/>
        <v>21.2673582458064</v>
      </c>
      <c r="I36" s="11">
        <f t="shared" si="1"/>
        <v>294.417358245806</v>
      </c>
      <c r="J36" s="11">
        <f t="shared" si="2"/>
        <v>0.228814242753721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4.20719988650305</v>
      </c>
      <c r="P36" s="11">
        <f t="shared" si="5"/>
        <v>0.962667256143737</v>
      </c>
      <c r="Q36" s="16">
        <f t="shared" si="6"/>
        <v>0.231040141474497</v>
      </c>
      <c r="R36" s="11">
        <f t="shared" si="7"/>
        <v>0.2867805</v>
      </c>
      <c r="S36" s="17">
        <f t="shared" si="8"/>
        <v>0.805634070219199</v>
      </c>
      <c r="T36" s="3">
        <v>0.01</v>
      </c>
      <c r="U36" s="18">
        <f t="shared" si="9"/>
        <v>0.00805634070219199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0.037506340702192</v>
      </c>
      <c r="AR36" s="25">
        <f t="shared" si="15"/>
        <v>119.491875</v>
      </c>
      <c r="AS36" s="1">
        <f t="shared" si="16"/>
        <v>0.24</v>
      </c>
      <c r="AT36" s="2">
        <f t="shared" si="20"/>
        <v>8.75</v>
      </c>
      <c r="AU36" s="1">
        <f t="shared" si="17"/>
        <v>63057.5608567549</v>
      </c>
    </row>
    <row r="37" s="1" customFormat="1" spans="1:47">
      <c r="A37" s="6"/>
      <c r="B37" s="6"/>
      <c r="C37" s="9">
        <v>8</v>
      </c>
      <c r="D37" s="12">
        <v>18.646503803871</v>
      </c>
      <c r="E37" s="13">
        <f t="shared" si="18"/>
        <v>21.2673582458064</v>
      </c>
      <c r="F37" s="9" t="s">
        <v>109</v>
      </c>
      <c r="G37" s="6">
        <v>9</v>
      </c>
      <c r="H37" s="11">
        <f t="shared" si="0"/>
        <v>18.646503803871</v>
      </c>
      <c r="I37" s="11">
        <f t="shared" si="1"/>
        <v>291.796503803871</v>
      </c>
      <c r="J37" s="11">
        <f t="shared" si="2"/>
        <v>0.170012225144154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4.43945138035931</v>
      </c>
      <c r="P37" s="11">
        <f t="shared" si="5"/>
        <v>0.754761007594174</v>
      </c>
      <c r="Q37" s="16">
        <f t="shared" si="6"/>
        <v>0.181142641822602</v>
      </c>
      <c r="R37" s="11">
        <f t="shared" si="7"/>
        <v>0.2867805</v>
      </c>
      <c r="S37" s="17">
        <f t="shared" si="8"/>
        <v>0.631642115913048</v>
      </c>
      <c r="T37" s="3">
        <v>0.01</v>
      </c>
      <c r="U37" s="18">
        <f t="shared" si="9"/>
        <v>0.00631642115913048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0.0282164211591305</v>
      </c>
      <c r="AR37" s="25">
        <f t="shared" si="15"/>
        <v>119.491875</v>
      </c>
      <c r="AS37" s="1">
        <f t="shared" si="16"/>
        <v>0.24</v>
      </c>
      <c r="AT37" s="2">
        <f t="shared" si="20"/>
        <v>8.75</v>
      </c>
      <c r="AU37" s="1">
        <f t="shared" si="17"/>
        <v>47438.877296225</v>
      </c>
    </row>
    <row r="38" s="1" customFormat="1" spans="1:47">
      <c r="A38" s="6"/>
      <c r="B38" s="6"/>
      <c r="C38" s="9">
        <v>9</v>
      </c>
      <c r="D38" s="12">
        <v>13.799615489</v>
      </c>
      <c r="E38" s="13">
        <f t="shared" si="18"/>
        <v>18.646503803871</v>
      </c>
      <c r="F38" s="9" t="s">
        <v>109</v>
      </c>
      <c r="G38" s="6">
        <v>10</v>
      </c>
      <c r="H38" s="11">
        <f t="shared" si="0"/>
        <v>13.799615489</v>
      </c>
      <c r="I38" s="11">
        <f t="shared" si="1"/>
        <v>286.949615489</v>
      </c>
      <c r="J38" s="11">
        <f t="shared" si="2"/>
        <v>0.0967607770439844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4.87960912276514</v>
      </c>
      <c r="P38" s="11">
        <f t="shared" si="5"/>
        <v>0.47215477038967</v>
      </c>
      <c r="Q38" s="16">
        <f t="shared" si="6"/>
        <v>0.113317144893521</v>
      </c>
      <c r="R38" s="11">
        <f t="shared" si="7"/>
        <v>0.2867805</v>
      </c>
      <c r="S38" s="17">
        <f t="shared" si="8"/>
        <v>0.395135460373075</v>
      </c>
      <c r="T38" s="3">
        <v>0.01</v>
      </c>
      <c r="U38" s="18">
        <f t="shared" si="9"/>
        <v>0.00395135460373075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0.0258513546037308</v>
      </c>
      <c r="AR38" s="25">
        <f t="shared" si="15"/>
        <v>119.491875</v>
      </c>
      <c r="AS38" s="1">
        <f t="shared" si="16"/>
        <v>0.24</v>
      </c>
      <c r="AT38" s="2">
        <f t="shared" si="20"/>
        <v>8.75</v>
      </c>
      <c r="AU38" s="1">
        <f t="shared" si="17"/>
        <v>43462.6075387576</v>
      </c>
    </row>
    <row r="39" s="1" customFormat="1" spans="1:47">
      <c r="A39" s="6"/>
      <c r="B39" s="6"/>
      <c r="C39" s="9">
        <v>10</v>
      </c>
      <c r="D39" s="12">
        <v>4.68782764983871</v>
      </c>
      <c r="E39" s="13">
        <f t="shared" si="18"/>
        <v>13.799615489</v>
      </c>
      <c r="F39" s="9" t="s">
        <v>109</v>
      </c>
      <c r="G39" s="6">
        <v>11</v>
      </c>
      <c r="H39" s="11">
        <f t="shared" si="0"/>
        <v>4.68782764983871</v>
      </c>
      <c r="I39" s="11">
        <f t="shared" si="1"/>
        <v>277.837827649839</v>
      </c>
      <c r="J39" s="11">
        <f t="shared" si="2"/>
        <v>0.0317987928636986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4.18708163475669</v>
      </c>
      <c r="O39" s="11">
        <f t="shared" si="19"/>
        <v>1.41529146761877</v>
      </c>
      <c r="P39" s="11">
        <f t="shared" si="5"/>
        <v>0.0450045602205694</v>
      </c>
      <c r="Q39" s="16">
        <f t="shared" si="6"/>
        <v>0.0108010944529367</v>
      </c>
      <c r="R39" s="11">
        <f t="shared" si="7"/>
        <v>0.2867805</v>
      </c>
      <c r="S39" s="17">
        <f t="shared" si="8"/>
        <v>0.0376632806377583</v>
      </c>
      <c r="T39" s="3">
        <v>0.01</v>
      </c>
      <c r="U39" s="18">
        <f t="shared" si="9"/>
        <v>0.000376632806377583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0.0222766328063776</v>
      </c>
      <c r="AR39" s="25">
        <f t="shared" si="15"/>
        <v>119.491875</v>
      </c>
      <c r="AS39" s="1">
        <f t="shared" si="16"/>
        <v>0.24</v>
      </c>
      <c r="AT39" s="2">
        <f t="shared" si="20"/>
        <v>8.75</v>
      </c>
      <c r="AU39" s="1">
        <f t="shared" si="17"/>
        <v>37452.6040816784</v>
      </c>
    </row>
    <row r="40" s="1" customFormat="1" spans="1:48">
      <c r="A40" s="6"/>
      <c r="B40" s="6"/>
      <c r="C40" s="9">
        <v>11</v>
      </c>
      <c r="D40" s="12">
        <v>-8.95007469893333</v>
      </c>
      <c r="E40" s="13">
        <f t="shared" si="18"/>
        <v>4.68782764983871</v>
      </c>
      <c r="F40" s="9" t="s">
        <v>111</v>
      </c>
      <c r="G40" s="6">
        <v>12</v>
      </c>
      <c r="H40" s="11">
        <f t="shared" si="0"/>
        <v>-8.95007469893333</v>
      </c>
      <c r="I40" s="11">
        <f t="shared" si="1"/>
        <v>264.199925301067</v>
      </c>
      <c r="J40" s="11">
        <f t="shared" si="2"/>
        <v>0.00520919522064897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2.5652056573982</v>
      </c>
      <c r="P40" s="11">
        <f t="shared" si="5"/>
        <v>0.0133626570505004</v>
      </c>
      <c r="Q40" s="16">
        <f t="shared" si="6"/>
        <v>0.0032070376921201</v>
      </c>
      <c r="R40" s="11">
        <f t="shared" si="7"/>
        <v>0.2867805</v>
      </c>
      <c r="S40" s="17">
        <f t="shared" si="8"/>
        <v>0.0111829001348422</v>
      </c>
      <c r="T40" s="3">
        <v>0.01</v>
      </c>
      <c r="U40" s="18">
        <f t="shared" si="9"/>
        <v>0.000111829001348422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0.0220118290013484</v>
      </c>
      <c r="AR40" s="25">
        <f t="shared" si="15"/>
        <v>119.491875</v>
      </c>
      <c r="AS40" s="1">
        <f t="shared" si="16"/>
        <v>0.24</v>
      </c>
      <c r="AT40" s="2">
        <f t="shared" si="20"/>
        <v>8.75</v>
      </c>
      <c r="AU40" s="1">
        <f t="shared" si="17"/>
        <v>37007.4025040755</v>
      </c>
      <c r="AV40" s="1">
        <f>SUM(AU29:AU40)</f>
        <v>523975.94926137</v>
      </c>
    </row>
    <row r="41" s="1" customFormat="1" spans="1:46">
      <c r="A41" s="6"/>
      <c r="B41" s="6"/>
      <c r="C41" s="9">
        <v>12</v>
      </c>
      <c r="D41" s="12">
        <v>-18.7525120810968</v>
      </c>
      <c r="E41" s="13">
        <f t="shared" si="18"/>
        <v>-8.95007469893333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-16.51</v>
      </c>
      <c r="E44" s="9"/>
      <c r="F44" s="9"/>
      <c r="G44" s="6">
        <v>1</v>
      </c>
      <c r="H44" s="11">
        <f t="shared" ref="H44:H55" si="21">E45</f>
        <v>-16.51</v>
      </c>
      <c r="I44" s="11">
        <f t="shared" ref="I44:I55" si="22">H44+273.15</f>
        <v>256.64</v>
      </c>
      <c r="J44" s="11">
        <f t="shared" ref="J44:J55" si="23">EXP(($C$18*(I44-$C$16))/($C$19*I44*$C$16))</f>
        <v>0.00175911243712577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0.00112791357614442</v>
      </c>
      <c r="Q44" s="16">
        <f t="shared" ref="Q44:Q55" si="27">P44*$B$46</f>
        <v>0.000203024443705996</v>
      </c>
      <c r="R44" s="11">
        <f t="shared" ref="R44:R55" si="28">L44*$B$46</f>
        <v>0.115413</v>
      </c>
      <c r="S44" s="17">
        <f t="shared" ref="S44:S55" si="29">Q44/R44</f>
        <v>0.00175911243712577</v>
      </c>
      <c r="T44" s="3">
        <v>0.01</v>
      </c>
      <c r="U44" s="18">
        <f t="shared" ref="U44:U55" si="30">S44*T44</f>
        <v>1.75911243712577e-5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0.0191175911243713</v>
      </c>
      <c r="AR44" s="25">
        <f t="shared" ref="AR44:AR55" si="36">$B$44/12</f>
        <v>64.1183333333333</v>
      </c>
      <c r="AS44" s="1">
        <f t="shared" ref="AS44:AS55" si="37">$B$46</f>
        <v>0.18</v>
      </c>
      <c r="AT44" s="2">
        <f>$E$3/12</f>
        <v>51.6583333333333</v>
      </c>
      <c r="AU44" s="1">
        <f t="shared" ref="AU44:AU55" si="38">AT44*10000*AS44*0.67*AR44*AQ44</f>
        <v>76366.5361097231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-16.1516472470968</v>
      </c>
      <c r="E45" s="13">
        <f t="shared" ref="E45:E56" si="39">D44</f>
        <v>-16.51</v>
      </c>
      <c r="F45" s="9" t="s">
        <v>109</v>
      </c>
      <c r="G45" s="6">
        <v>2</v>
      </c>
      <c r="H45" s="11">
        <f t="shared" si="21"/>
        <v>-16.1516472470968</v>
      </c>
      <c r="I45" s="11">
        <f t="shared" si="22"/>
        <v>256.998352752903</v>
      </c>
      <c r="J45" s="11">
        <f t="shared" si="23"/>
        <v>0.00185467847489422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1.28123875309052</v>
      </c>
      <c r="P45" s="11">
        <f t="shared" si="26"/>
        <v>0.00237628593655729</v>
      </c>
      <c r="Q45" s="16">
        <f t="shared" si="27"/>
        <v>0.000427731468580313</v>
      </c>
      <c r="R45" s="11">
        <f t="shared" si="28"/>
        <v>0.115413</v>
      </c>
      <c r="S45" s="17">
        <f t="shared" si="29"/>
        <v>0.00370609436181637</v>
      </c>
      <c r="T45" s="3">
        <v>0.01</v>
      </c>
      <c r="U45" s="18">
        <f t="shared" si="30"/>
        <v>3.70609436181637e-5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0.0191370609436182</v>
      </c>
      <c r="AR45" s="25">
        <f t="shared" si="36"/>
        <v>64.1183333333333</v>
      </c>
      <c r="AS45" s="1">
        <f t="shared" si="37"/>
        <v>0.18</v>
      </c>
      <c r="AT45" s="2">
        <f t="shared" ref="AT45:AT55" si="41">$E$3/12</f>
        <v>51.6583333333333</v>
      </c>
      <c r="AU45" s="1">
        <f t="shared" si="38"/>
        <v>76444.3096453582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-12.4510955709643</v>
      </c>
      <c r="E46" s="13">
        <f t="shared" si="39"/>
        <v>-16.1516472470968</v>
      </c>
      <c r="F46" s="9" t="s">
        <v>109</v>
      </c>
      <c r="G46" s="6">
        <v>3</v>
      </c>
      <c r="H46" s="11">
        <f t="shared" si="21"/>
        <v>-12.4510955709643</v>
      </c>
      <c r="I46" s="11">
        <f t="shared" si="22"/>
        <v>260.698904429036</v>
      </c>
      <c r="J46" s="11">
        <f t="shared" si="23"/>
        <v>0.00317561500043044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1.9200458004873</v>
      </c>
      <c r="P46" s="11">
        <f t="shared" si="26"/>
        <v>0.00609732624554093</v>
      </c>
      <c r="Q46" s="16">
        <f t="shared" si="27"/>
        <v>0.00109751872419737</v>
      </c>
      <c r="R46" s="11">
        <f t="shared" si="28"/>
        <v>0.115413</v>
      </c>
      <c r="S46" s="17">
        <f t="shared" si="29"/>
        <v>0.00950948960860013</v>
      </c>
      <c r="T46" s="3">
        <v>0.01</v>
      </c>
      <c r="U46" s="18">
        <f t="shared" si="30"/>
        <v>9.50948960860013e-5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0.019195094896086</v>
      </c>
      <c r="AR46" s="25">
        <f t="shared" si="36"/>
        <v>64.1183333333333</v>
      </c>
      <c r="AS46" s="1">
        <f t="shared" si="37"/>
        <v>0.18</v>
      </c>
      <c r="AT46" s="2">
        <f t="shared" si="41"/>
        <v>51.6583333333333</v>
      </c>
      <c r="AU46" s="1">
        <f t="shared" si="38"/>
        <v>76676.1302705558</v>
      </c>
    </row>
    <row r="47" s="1" customFormat="1" spans="1:47">
      <c r="A47" s="6"/>
      <c r="B47" s="6"/>
      <c r="C47" s="9">
        <v>3</v>
      </c>
      <c r="D47" s="12">
        <v>-2.6918379246129</v>
      </c>
      <c r="E47" s="13">
        <f t="shared" si="39"/>
        <v>-12.4510955709643</v>
      </c>
      <c r="F47" s="9" t="s">
        <v>109</v>
      </c>
      <c r="G47" s="6">
        <v>4</v>
      </c>
      <c r="H47" s="11">
        <f t="shared" si="21"/>
        <v>-2.6918379246129</v>
      </c>
      <c r="I47" s="11">
        <f t="shared" si="22"/>
        <v>270.458162075387</v>
      </c>
      <c r="J47" s="11">
        <f t="shared" si="23"/>
        <v>0.0122215572554431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2.55513180757509</v>
      </c>
      <c r="P47" s="11">
        <f t="shared" si="26"/>
        <v>0.0312276896814829</v>
      </c>
      <c r="Q47" s="16">
        <f t="shared" si="27"/>
        <v>0.00562098414266692</v>
      </c>
      <c r="R47" s="11">
        <f t="shared" si="28"/>
        <v>0.115413</v>
      </c>
      <c r="S47" s="17">
        <f t="shared" si="29"/>
        <v>0.0487032149122449</v>
      </c>
      <c r="T47" s="3">
        <v>0.01</v>
      </c>
      <c r="U47" s="18">
        <f t="shared" si="30"/>
        <v>0.000487032149122449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0.0195870321491224</v>
      </c>
      <c r="AR47" s="25">
        <f t="shared" si="36"/>
        <v>64.1183333333333</v>
      </c>
      <c r="AS47" s="1">
        <f t="shared" si="37"/>
        <v>0.18</v>
      </c>
      <c r="AT47" s="2">
        <f t="shared" si="41"/>
        <v>51.6583333333333</v>
      </c>
      <c r="AU47" s="1">
        <f t="shared" si="38"/>
        <v>78241.7506560969</v>
      </c>
    </row>
    <row r="48" s="1" customFormat="1" spans="1:47">
      <c r="A48" s="6"/>
      <c r="B48" s="6"/>
      <c r="C48" s="9">
        <v>4</v>
      </c>
      <c r="D48" s="12">
        <v>5.76959415186667</v>
      </c>
      <c r="E48" s="13">
        <f t="shared" si="39"/>
        <v>-2.6918379246129</v>
      </c>
      <c r="F48" s="9" t="s">
        <v>109</v>
      </c>
      <c r="G48" s="6">
        <v>5</v>
      </c>
      <c r="H48" s="11">
        <f t="shared" si="21"/>
        <v>5.76959415186667</v>
      </c>
      <c r="I48" s="11">
        <f t="shared" si="22"/>
        <v>278.919594151867</v>
      </c>
      <c r="J48" s="11">
        <f t="shared" si="23"/>
        <v>0.0364283358543078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2.39770891199893</v>
      </c>
      <c r="O48" s="11">
        <f t="shared" si="40"/>
        <v>0.767378539228013</v>
      </c>
      <c r="P48" s="11">
        <f t="shared" si="26"/>
        <v>0.0279543231543861</v>
      </c>
      <c r="Q48" s="16">
        <f t="shared" si="27"/>
        <v>0.0050317781677895</v>
      </c>
      <c r="R48" s="11">
        <f t="shared" si="28"/>
        <v>0.115413</v>
      </c>
      <c r="S48" s="17">
        <f t="shared" si="29"/>
        <v>0.0435980190081663</v>
      </c>
      <c r="T48" s="3">
        <v>0.01</v>
      </c>
      <c r="U48" s="18">
        <f t="shared" si="30"/>
        <v>0.000435980190081663</v>
      </c>
      <c r="V48" s="17"/>
      <c r="W48" s="3"/>
      <c r="X48" s="18"/>
      <c r="Y48" s="19">
        <v>0.02</v>
      </c>
      <c r="Z48" s="3">
        <v>0.29</v>
      </c>
      <c r="AA48" s="20">
        <f t="shared" si="31"/>
        <v>0.0058</v>
      </c>
      <c r="AB48" s="3">
        <v>0.01</v>
      </c>
      <c r="AC48" s="3">
        <v>0.28</v>
      </c>
      <c r="AD48" s="20">
        <f t="shared" si="32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</v>
      </c>
      <c r="AO48" s="3">
        <v>0.35</v>
      </c>
      <c r="AP48" s="3">
        <f t="shared" si="34"/>
        <v>0.0035</v>
      </c>
      <c r="AQ48" s="1">
        <f t="shared" si="35"/>
        <v>0.0195359801900817</v>
      </c>
      <c r="AR48" s="25">
        <f t="shared" si="36"/>
        <v>64.1183333333333</v>
      </c>
      <c r="AS48" s="1">
        <f t="shared" si="37"/>
        <v>0.18</v>
      </c>
      <c r="AT48" s="2">
        <f t="shared" si="41"/>
        <v>51.6583333333333</v>
      </c>
      <c r="AU48" s="1">
        <f t="shared" si="38"/>
        <v>78037.8200851271</v>
      </c>
    </row>
    <row r="49" s="1" customFormat="1" spans="1:47">
      <c r="A49" s="6"/>
      <c r="B49" s="6"/>
      <c r="C49" s="9">
        <v>5</v>
      </c>
      <c r="D49" s="12">
        <v>12.9477546537419</v>
      </c>
      <c r="E49" s="13">
        <f t="shared" si="39"/>
        <v>5.76959415186667</v>
      </c>
      <c r="F49" s="9" t="s">
        <v>111</v>
      </c>
      <c r="G49" s="6">
        <v>6</v>
      </c>
      <c r="H49" s="11">
        <f t="shared" si="21"/>
        <v>12.9477546537419</v>
      </c>
      <c r="I49" s="11">
        <f t="shared" si="22"/>
        <v>286.097754653742</v>
      </c>
      <c r="J49" s="11">
        <f t="shared" si="23"/>
        <v>0.0874623545599644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1.38060754940696</v>
      </c>
      <c r="P49" s="11">
        <f t="shared" si="26"/>
        <v>0.120751186994395</v>
      </c>
      <c r="Q49" s="16">
        <f t="shared" si="27"/>
        <v>0.0217352136589911</v>
      </c>
      <c r="R49" s="11">
        <f t="shared" si="28"/>
        <v>0.115413</v>
      </c>
      <c r="S49" s="17">
        <f t="shared" si="29"/>
        <v>0.188325523632443</v>
      </c>
      <c r="T49" s="3">
        <v>0.01</v>
      </c>
      <c r="U49" s="18">
        <f t="shared" si="30"/>
        <v>0.00188325523632443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0.0299332552363244</v>
      </c>
      <c r="AR49" s="25">
        <f t="shared" si="36"/>
        <v>64.1183333333333</v>
      </c>
      <c r="AS49" s="1">
        <f t="shared" si="37"/>
        <v>0.18</v>
      </c>
      <c r="AT49" s="2">
        <f t="shared" si="41"/>
        <v>51.6583333333333</v>
      </c>
      <c r="AU49" s="1">
        <f t="shared" si="38"/>
        <v>119570.452261229</v>
      </c>
    </row>
    <row r="50" s="1" customFormat="1" spans="1:47">
      <c r="A50" s="6"/>
      <c r="B50" s="6"/>
      <c r="C50" s="9">
        <v>6</v>
      </c>
      <c r="D50" s="12">
        <v>17.5408068476667</v>
      </c>
      <c r="E50" s="13">
        <f t="shared" si="39"/>
        <v>12.9477546537419</v>
      </c>
      <c r="F50" s="9" t="s">
        <v>109</v>
      </c>
      <c r="G50" s="6">
        <v>7</v>
      </c>
      <c r="H50" s="11">
        <f t="shared" si="21"/>
        <v>17.5408068476667</v>
      </c>
      <c r="I50" s="11">
        <f t="shared" si="22"/>
        <v>290.690806847667</v>
      </c>
      <c r="J50" s="11">
        <f t="shared" si="23"/>
        <v>0.149747014138977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1.9010396957459</v>
      </c>
      <c r="P50" s="11">
        <f t="shared" si="26"/>
        <v>0.284675018197618</v>
      </c>
      <c r="Q50" s="16">
        <f t="shared" si="27"/>
        <v>0.0512415032755712</v>
      </c>
      <c r="R50" s="11">
        <f t="shared" si="28"/>
        <v>0.115413</v>
      </c>
      <c r="S50" s="17">
        <f t="shared" si="29"/>
        <v>0.443983808371424</v>
      </c>
      <c r="T50" s="3">
        <v>0.01</v>
      </c>
      <c r="U50" s="18">
        <f t="shared" si="30"/>
        <v>0.00443983808371424</v>
      </c>
      <c r="V50" s="17"/>
      <c r="W50" s="3"/>
      <c r="X50" s="18"/>
      <c r="Y50" s="19">
        <v>0.04</v>
      </c>
      <c r="Z50" s="3">
        <v>0.29</v>
      </c>
      <c r="AA50" s="20">
        <f t="shared" si="31"/>
        <v>0.0116</v>
      </c>
      <c r="AB50" s="3">
        <v>0.015</v>
      </c>
      <c r="AC50" s="3">
        <v>0.28</v>
      </c>
      <c r="AD50" s="20">
        <f t="shared" si="32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0.0324898380837142</v>
      </c>
      <c r="AR50" s="25">
        <f t="shared" si="36"/>
        <v>64.1183333333333</v>
      </c>
      <c r="AS50" s="1">
        <f t="shared" si="37"/>
        <v>0.18</v>
      </c>
      <c r="AT50" s="2">
        <f t="shared" si="41"/>
        <v>51.6583333333333</v>
      </c>
      <c r="AU50" s="1">
        <f t="shared" si="38"/>
        <v>129782.898748998</v>
      </c>
    </row>
    <row r="51" s="1" customFormat="1" spans="1:47">
      <c r="A51" s="6"/>
      <c r="B51" s="6"/>
      <c r="C51" s="9">
        <v>7</v>
      </c>
      <c r="D51" s="12">
        <v>21.2673582458064</v>
      </c>
      <c r="E51" s="13">
        <f t="shared" si="39"/>
        <v>17.5408068476667</v>
      </c>
      <c r="F51" s="9" t="s">
        <v>109</v>
      </c>
      <c r="G51" s="6">
        <v>8</v>
      </c>
      <c r="H51" s="11">
        <f t="shared" si="21"/>
        <v>21.2673582458064</v>
      </c>
      <c r="I51" s="11">
        <f t="shared" si="22"/>
        <v>294.417358245806</v>
      </c>
      <c r="J51" s="11">
        <f t="shared" si="23"/>
        <v>0.228814242753721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2.25754801088161</v>
      </c>
      <c r="P51" s="11">
        <f t="shared" si="26"/>
        <v>0.516559138590046</v>
      </c>
      <c r="Q51" s="16">
        <f t="shared" si="27"/>
        <v>0.0929806449462083</v>
      </c>
      <c r="R51" s="11">
        <f t="shared" si="28"/>
        <v>0.115413</v>
      </c>
      <c r="S51" s="17">
        <f t="shared" si="29"/>
        <v>0.805634070219198</v>
      </c>
      <c r="T51" s="3">
        <v>0.01</v>
      </c>
      <c r="U51" s="18">
        <f t="shared" si="30"/>
        <v>0.00805634070219198</v>
      </c>
      <c r="V51" s="17"/>
      <c r="W51" s="3"/>
      <c r="X51" s="18"/>
      <c r="Y51" s="19">
        <v>0.04</v>
      </c>
      <c r="Z51" s="3">
        <v>0.29</v>
      </c>
      <c r="AA51" s="20">
        <f t="shared" si="31"/>
        <v>0.0116</v>
      </c>
      <c r="AB51" s="3">
        <v>0.015</v>
      </c>
      <c r="AC51" s="3">
        <v>0.28</v>
      </c>
      <c r="AD51" s="20">
        <f t="shared" si="32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0.036106340702192</v>
      </c>
      <c r="AR51" s="25">
        <f t="shared" si="36"/>
        <v>64.1183333333333</v>
      </c>
      <c r="AS51" s="1">
        <f t="shared" si="37"/>
        <v>0.18</v>
      </c>
      <c r="AT51" s="2">
        <f t="shared" si="41"/>
        <v>51.6583333333333</v>
      </c>
      <c r="AU51" s="1">
        <f t="shared" si="38"/>
        <v>144229.26785524</v>
      </c>
    </row>
    <row r="52" s="1" customFormat="1" spans="1:47">
      <c r="A52" s="6"/>
      <c r="B52" s="6"/>
      <c r="C52" s="9">
        <v>8</v>
      </c>
      <c r="D52" s="12">
        <v>18.646503803871</v>
      </c>
      <c r="E52" s="13">
        <f t="shared" si="39"/>
        <v>21.2673582458064</v>
      </c>
      <c r="F52" s="9" t="s">
        <v>109</v>
      </c>
      <c r="G52" s="6">
        <v>9</v>
      </c>
      <c r="H52" s="11">
        <f t="shared" si="21"/>
        <v>18.646503803871</v>
      </c>
      <c r="I52" s="11">
        <f t="shared" si="22"/>
        <v>291.796503803871</v>
      </c>
      <c r="J52" s="11">
        <f t="shared" si="23"/>
        <v>0.170012225144154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2.3821722056249</v>
      </c>
      <c r="P52" s="11">
        <f t="shared" si="26"/>
        <v>0.404998397354847</v>
      </c>
      <c r="Q52" s="16">
        <f t="shared" si="27"/>
        <v>0.0728997115238725</v>
      </c>
      <c r="R52" s="11">
        <f t="shared" si="28"/>
        <v>0.115413</v>
      </c>
      <c r="S52" s="17">
        <f t="shared" si="29"/>
        <v>0.631642115913047</v>
      </c>
      <c r="T52" s="3">
        <v>0.01</v>
      </c>
      <c r="U52" s="18">
        <f t="shared" si="30"/>
        <v>0.00631642115913047</v>
      </c>
      <c r="V52" s="17"/>
      <c r="W52" s="3"/>
      <c r="X52" s="18"/>
      <c r="Y52" s="19">
        <v>0.02</v>
      </c>
      <c r="Z52" s="3">
        <v>0.29</v>
      </c>
      <c r="AA52" s="20">
        <f t="shared" si="31"/>
        <v>0.0058</v>
      </c>
      <c r="AB52" s="3">
        <v>0.01</v>
      </c>
      <c r="AC52" s="3">
        <v>0.28</v>
      </c>
      <c r="AD52" s="20">
        <f t="shared" si="32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0.0254164211591305</v>
      </c>
      <c r="AR52" s="25">
        <f t="shared" si="36"/>
        <v>64.1183333333333</v>
      </c>
      <c r="AS52" s="1">
        <f t="shared" si="37"/>
        <v>0.18</v>
      </c>
      <c r="AT52" s="2">
        <f t="shared" si="41"/>
        <v>51.6583333333333</v>
      </c>
      <c r="AU52" s="1">
        <f t="shared" si="38"/>
        <v>101527.647055612</v>
      </c>
    </row>
    <row r="53" s="1" customFormat="1" spans="1:47">
      <c r="A53" s="6"/>
      <c r="B53" s="6"/>
      <c r="C53" s="9">
        <v>9</v>
      </c>
      <c r="D53" s="12">
        <v>13.799615489</v>
      </c>
      <c r="E53" s="13">
        <f t="shared" si="39"/>
        <v>18.646503803871</v>
      </c>
      <c r="F53" s="9" t="s">
        <v>109</v>
      </c>
      <c r="G53" s="6">
        <v>10</v>
      </c>
      <c r="H53" s="11">
        <f t="shared" si="21"/>
        <v>13.799615489</v>
      </c>
      <c r="I53" s="11">
        <f t="shared" si="22"/>
        <v>286.949615489</v>
      </c>
      <c r="J53" s="11">
        <f t="shared" si="23"/>
        <v>0.0967607770439844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2.61835714160339</v>
      </c>
      <c r="P53" s="11">
        <f t="shared" si="26"/>
        <v>0.25335427160021</v>
      </c>
      <c r="Q53" s="16">
        <f t="shared" si="27"/>
        <v>0.0456037688880377</v>
      </c>
      <c r="R53" s="11">
        <f t="shared" si="28"/>
        <v>0.115413</v>
      </c>
      <c r="S53" s="17">
        <f t="shared" si="29"/>
        <v>0.395135460373075</v>
      </c>
      <c r="T53" s="3">
        <v>0.01</v>
      </c>
      <c r="U53" s="18">
        <f t="shared" si="30"/>
        <v>0.00395135460373075</v>
      </c>
      <c r="V53" s="17"/>
      <c r="W53" s="3"/>
      <c r="X53" s="18"/>
      <c r="Y53" s="19">
        <v>0.02</v>
      </c>
      <c r="Z53" s="3">
        <v>0.29</v>
      </c>
      <c r="AA53" s="20">
        <f t="shared" si="31"/>
        <v>0.0058</v>
      </c>
      <c r="AB53" s="3">
        <v>0.01</v>
      </c>
      <c r="AC53" s="3">
        <v>0.28</v>
      </c>
      <c r="AD53" s="20">
        <f t="shared" si="32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0.0230513546037307</v>
      </c>
      <c r="AR53" s="25">
        <f t="shared" si="36"/>
        <v>64.1183333333333</v>
      </c>
      <c r="AS53" s="1">
        <f t="shared" si="37"/>
        <v>0.18</v>
      </c>
      <c r="AT53" s="2">
        <f t="shared" si="41"/>
        <v>51.6583333333333</v>
      </c>
      <c r="AU53" s="1">
        <f t="shared" si="38"/>
        <v>92080.2256033044</v>
      </c>
    </row>
    <row r="54" s="1" customFormat="1" spans="1:47">
      <c r="A54" s="6"/>
      <c r="B54" s="6"/>
      <c r="C54" s="9">
        <v>10</v>
      </c>
      <c r="D54" s="12">
        <v>4.68782764983871</v>
      </c>
      <c r="E54" s="13">
        <f t="shared" si="39"/>
        <v>13.799615489</v>
      </c>
      <c r="F54" s="9" t="s">
        <v>109</v>
      </c>
      <c r="G54" s="6">
        <v>11</v>
      </c>
      <c r="H54" s="11">
        <f t="shared" si="21"/>
        <v>4.68782764983871</v>
      </c>
      <c r="I54" s="11">
        <f t="shared" si="22"/>
        <v>277.837827649839</v>
      </c>
      <c r="J54" s="11">
        <f t="shared" si="23"/>
        <v>0.0317987928636986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2.24675272650302</v>
      </c>
      <c r="O54" s="11">
        <f t="shared" si="40"/>
        <v>0.759433476833491</v>
      </c>
      <c r="P54" s="11">
        <f t="shared" si="26"/>
        <v>0.0241490678235866</v>
      </c>
      <c r="Q54" s="16">
        <f t="shared" si="27"/>
        <v>0.00434683220824559</v>
      </c>
      <c r="R54" s="11">
        <f t="shared" si="28"/>
        <v>0.115413</v>
      </c>
      <c r="S54" s="17">
        <f t="shared" si="29"/>
        <v>0.0376632806377582</v>
      </c>
      <c r="T54" s="3">
        <v>0.01</v>
      </c>
      <c r="U54" s="18">
        <f t="shared" si="30"/>
        <v>0.000376632806377583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0.0194766328063776</v>
      </c>
      <c r="AR54" s="25">
        <f t="shared" si="36"/>
        <v>64.1183333333333</v>
      </c>
      <c r="AS54" s="1">
        <f t="shared" si="37"/>
        <v>0.18</v>
      </c>
      <c r="AT54" s="2">
        <f t="shared" si="41"/>
        <v>51.6583333333333</v>
      </c>
      <c r="AU54" s="1">
        <f t="shared" si="38"/>
        <v>77800.752868281</v>
      </c>
    </row>
    <row r="55" s="1" customFormat="1" spans="1:48">
      <c r="A55" s="6"/>
      <c r="B55" s="6"/>
      <c r="C55" s="9">
        <v>11</v>
      </c>
      <c r="D55" s="12">
        <v>-8.95007469893333</v>
      </c>
      <c r="E55" s="13">
        <f t="shared" si="39"/>
        <v>4.68782764983871</v>
      </c>
      <c r="F55" s="9" t="s">
        <v>111</v>
      </c>
      <c r="G55" s="6">
        <v>12</v>
      </c>
      <c r="H55" s="11">
        <f t="shared" si="21"/>
        <v>-8.95007469893333</v>
      </c>
      <c r="I55" s="11">
        <f t="shared" si="22"/>
        <v>264.199925301067</v>
      </c>
      <c r="J55" s="11">
        <f t="shared" si="23"/>
        <v>0.00520919522064897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1.37646774234324</v>
      </c>
      <c r="P55" s="11">
        <f t="shared" si="26"/>
        <v>0.00717028918479187</v>
      </c>
      <c r="Q55" s="16">
        <f t="shared" si="27"/>
        <v>0.00129065205326254</v>
      </c>
      <c r="R55" s="11">
        <f t="shared" si="28"/>
        <v>0.115413</v>
      </c>
      <c r="S55" s="17">
        <f t="shared" si="29"/>
        <v>0.0111829001348421</v>
      </c>
      <c r="T55" s="3">
        <v>0.01</v>
      </c>
      <c r="U55" s="18">
        <f t="shared" si="30"/>
        <v>0.000111829001348421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0.0192118290013484</v>
      </c>
      <c r="AR55" s="25">
        <f t="shared" si="36"/>
        <v>64.1183333333333</v>
      </c>
      <c r="AS55" s="1">
        <f t="shared" si="37"/>
        <v>0.18</v>
      </c>
      <c r="AT55" s="2">
        <f t="shared" si="41"/>
        <v>51.6583333333333</v>
      </c>
      <c r="AU55" s="1">
        <f t="shared" si="38"/>
        <v>76742.975808023</v>
      </c>
      <c r="AV55" s="1">
        <f>SUM(AU44:AU55)</f>
        <v>1127500.76696755</v>
      </c>
    </row>
    <row r="56" s="1" customFormat="1" spans="1:46">
      <c r="A56" s="6"/>
      <c r="B56" s="6"/>
      <c r="C56" s="9">
        <v>12</v>
      </c>
      <c r="D56" s="12">
        <v>-18.7525120810968</v>
      </c>
      <c r="E56" s="13">
        <f t="shared" si="39"/>
        <v>-8.95007469893333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-16.51</v>
      </c>
      <c r="E60" s="9"/>
      <c r="F60" s="9"/>
      <c r="G60" s="6">
        <v>1</v>
      </c>
      <c r="H60" s="11">
        <f t="shared" ref="H60:H71" si="42">E61</f>
        <v>-16.51</v>
      </c>
      <c r="I60" s="11">
        <f t="shared" ref="I60:I71" si="43">H60+273.15</f>
        <v>256.64</v>
      </c>
      <c r="J60" s="11">
        <f t="shared" ref="J60:J71" si="44">EXP(($C$18*(I60-$C$16))/($C$19*I60*$C$16))</f>
        <v>0.00175911243712577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0.00242704742950242</v>
      </c>
      <c r="Q60" s="16">
        <f t="shared" ref="Q60:Q71" si="48">P60*$B$62</f>
        <v>0.000242704742950242</v>
      </c>
      <c r="R60" s="11">
        <f t="shared" ref="R60:R71" si="49">L60*$B$62</f>
        <v>0.13797</v>
      </c>
      <c r="S60" s="17">
        <f t="shared" ref="S60:S71" si="50">Q60/R60</f>
        <v>0.00175911243712577</v>
      </c>
      <c r="T60" s="3">
        <v>0.01</v>
      </c>
      <c r="U60" s="18">
        <f t="shared" ref="U60:U71" si="51">S60*T60</f>
        <v>1.75911243712577e-5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0.0123175911243713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0.15</v>
      </c>
      <c r="AU60" s="1">
        <f t="shared" ref="AU60:AU71" si="59">AT60*10000*AS60*0.67*AR60*AQ60</f>
        <v>170.795533766665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-16.1516472470968</v>
      </c>
      <c r="E61" s="13">
        <f t="shared" ref="E61:E72" si="60">D60</f>
        <v>-16.51</v>
      </c>
      <c r="F61" s="9" t="s">
        <v>109</v>
      </c>
      <c r="G61" s="6">
        <v>2</v>
      </c>
      <c r="H61" s="11">
        <f t="shared" si="42"/>
        <v>-16.1516472470968</v>
      </c>
      <c r="I61" s="11">
        <f t="shared" si="43"/>
        <v>256.998352752903</v>
      </c>
      <c r="J61" s="11">
        <f t="shared" si="44"/>
        <v>0.00185467847489422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2.7569729525705</v>
      </c>
      <c r="P61" s="11">
        <f t="shared" si="47"/>
        <v>0.00511329839099805</v>
      </c>
      <c r="Q61" s="16">
        <f t="shared" si="48"/>
        <v>0.000511329839099805</v>
      </c>
      <c r="R61" s="11">
        <f t="shared" si="49"/>
        <v>0.13797</v>
      </c>
      <c r="S61" s="17">
        <f t="shared" si="50"/>
        <v>0.00370609436181637</v>
      </c>
      <c r="T61" s="3">
        <v>0.01</v>
      </c>
      <c r="U61" s="18">
        <f t="shared" si="51"/>
        <v>3.70609436181637e-5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0.0123370609436182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0.15</v>
      </c>
      <c r="AU61" s="1">
        <f t="shared" si="59"/>
        <v>171.065501988295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-12.4510955709643</v>
      </c>
      <c r="E62" s="13">
        <f t="shared" si="60"/>
        <v>-16.1516472470968</v>
      </c>
      <c r="F62" s="9" t="s">
        <v>109</v>
      </c>
      <c r="G62" s="6">
        <v>3</v>
      </c>
      <c r="H62" s="11">
        <f t="shared" si="42"/>
        <v>-12.4510955709643</v>
      </c>
      <c r="I62" s="11">
        <f t="shared" si="43"/>
        <v>260.698904429036</v>
      </c>
      <c r="J62" s="11">
        <f t="shared" si="44"/>
        <v>0.00317561500043044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4.1315596541795</v>
      </c>
      <c r="P62" s="11">
        <f t="shared" si="47"/>
        <v>0.0131202428129856</v>
      </c>
      <c r="Q62" s="16">
        <f t="shared" si="48"/>
        <v>0.00131202428129856</v>
      </c>
      <c r="R62" s="11">
        <f t="shared" si="49"/>
        <v>0.13797</v>
      </c>
      <c r="S62" s="17">
        <f t="shared" si="50"/>
        <v>0.00950948960860013</v>
      </c>
      <c r="T62" s="3">
        <v>0.01</v>
      </c>
      <c r="U62" s="18">
        <f t="shared" si="51"/>
        <v>9.50948960860013e-5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0.012395094896086</v>
      </c>
      <c r="AR62" s="25">
        <f t="shared" si="57"/>
        <v>137.97</v>
      </c>
      <c r="AS62" s="1">
        <f t="shared" si="58"/>
        <v>0.1</v>
      </c>
      <c r="AT62" s="2">
        <f t="shared" si="62"/>
        <v>0.15</v>
      </c>
      <c r="AU62" s="1">
        <f t="shared" si="59"/>
        <v>171.870199902705</v>
      </c>
    </row>
    <row r="63" s="1" customFormat="1" spans="1:47">
      <c r="A63" s="6"/>
      <c r="B63" s="6"/>
      <c r="C63" s="9">
        <v>3</v>
      </c>
      <c r="D63" s="12">
        <v>-2.6918379246129</v>
      </c>
      <c r="E63" s="13">
        <f t="shared" si="60"/>
        <v>-12.4510955709643</v>
      </c>
      <c r="F63" s="9" t="s">
        <v>109</v>
      </c>
      <c r="G63" s="6">
        <v>4</v>
      </c>
      <c r="H63" s="11">
        <f t="shared" si="42"/>
        <v>-2.6918379246129</v>
      </c>
      <c r="I63" s="11">
        <f t="shared" si="43"/>
        <v>270.458162075387</v>
      </c>
      <c r="J63" s="11">
        <f t="shared" si="44"/>
        <v>0.0122215572554431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5.49813941136651</v>
      </c>
      <c r="P63" s="11">
        <f t="shared" si="47"/>
        <v>0.0671958256144243</v>
      </c>
      <c r="Q63" s="16">
        <f t="shared" si="48"/>
        <v>0.00671958256144243</v>
      </c>
      <c r="R63" s="11">
        <f t="shared" si="49"/>
        <v>0.13797</v>
      </c>
      <c r="S63" s="17">
        <f t="shared" si="50"/>
        <v>0.0487032149122449</v>
      </c>
      <c r="T63" s="3">
        <v>0.01</v>
      </c>
      <c r="U63" s="18">
        <f t="shared" si="51"/>
        <v>0.000487032149122449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0.0127870321491224</v>
      </c>
      <c r="AR63" s="25">
        <f t="shared" si="57"/>
        <v>137.97</v>
      </c>
      <c r="AS63" s="1">
        <f t="shared" si="58"/>
        <v>0.1</v>
      </c>
      <c r="AT63" s="2">
        <f t="shared" si="62"/>
        <v>0.15</v>
      </c>
      <c r="AU63" s="1">
        <f t="shared" si="59"/>
        <v>177.30479597425</v>
      </c>
    </row>
    <row r="64" s="1" customFormat="1" spans="1:47">
      <c r="A64" s="6"/>
      <c r="B64" s="6"/>
      <c r="C64" s="9">
        <v>4</v>
      </c>
      <c r="D64" s="12">
        <v>5.76959415186667</v>
      </c>
      <c r="E64" s="13">
        <f t="shared" si="60"/>
        <v>-2.6918379246129</v>
      </c>
      <c r="F64" s="9" t="s">
        <v>109</v>
      </c>
      <c r="G64" s="6">
        <v>5</v>
      </c>
      <c r="H64" s="11">
        <f t="shared" si="42"/>
        <v>5.76959415186667</v>
      </c>
      <c r="I64" s="11">
        <f t="shared" si="43"/>
        <v>278.919594151867</v>
      </c>
      <c r="J64" s="11">
        <f t="shared" si="44"/>
        <v>0.0364283358543078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5.15939640646448</v>
      </c>
      <c r="O64" s="11">
        <f t="shared" si="61"/>
        <v>1.6512471792876</v>
      </c>
      <c r="P64" s="11">
        <f t="shared" si="47"/>
        <v>0.0601521868255672</v>
      </c>
      <c r="Q64" s="16">
        <f t="shared" si="48"/>
        <v>0.00601521868255672</v>
      </c>
      <c r="R64" s="11">
        <f t="shared" si="49"/>
        <v>0.13797</v>
      </c>
      <c r="S64" s="17">
        <f t="shared" si="50"/>
        <v>0.0435980190081664</v>
      </c>
      <c r="T64" s="3">
        <v>0.01</v>
      </c>
      <c r="U64" s="18">
        <f t="shared" si="51"/>
        <v>0.000435980190081664</v>
      </c>
      <c r="V64" s="17"/>
      <c r="W64" s="3"/>
      <c r="X64" s="18"/>
      <c r="Y64" s="19">
        <v>0.02</v>
      </c>
      <c r="Z64" s="3">
        <v>0.06</v>
      </c>
      <c r="AA64" s="20">
        <f t="shared" si="52"/>
        <v>0.0012</v>
      </c>
      <c r="AB64" s="3">
        <v>0.01</v>
      </c>
      <c r="AC64" s="3">
        <v>0.63</v>
      </c>
      <c r="AD64" s="20">
        <f t="shared" si="53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</v>
      </c>
      <c r="AO64" s="3">
        <v>0.28</v>
      </c>
      <c r="AP64" s="3">
        <f t="shared" si="55"/>
        <v>0.0028</v>
      </c>
      <c r="AQ64" s="1">
        <f t="shared" si="56"/>
        <v>0.0127359801900817</v>
      </c>
      <c r="AR64" s="25">
        <f t="shared" si="57"/>
        <v>137.97</v>
      </c>
      <c r="AS64" s="1">
        <f t="shared" si="58"/>
        <v>0.1</v>
      </c>
      <c r="AT64" s="2">
        <f t="shared" si="62"/>
        <v>0.15</v>
      </c>
      <c r="AU64" s="1">
        <f t="shared" si="59"/>
        <v>176.59691027597</v>
      </c>
    </row>
    <row r="65" s="1" customFormat="1" spans="1:47">
      <c r="A65" s="6"/>
      <c r="B65" s="6"/>
      <c r="C65" s="9">
        <v>5</v>
      </c>
      <c r="D65" s="12">
        <v>12.9477546537419</v>
      </c>
      <c r="E65" s="13">
        <f t="shared" si="60"/>
        <v>5.76959415186667</v>
      </c>
      <c r="F65" s="9" t="s">
        <v>111</v>
      </c>
      <c r="G65" s="6">
        <v>6</v>
      </c>
      <c r="H65" s="11">
        <f t="shared" si="42"/>
        <v>12.9477546537419</v>
      </c>
      <c r="I65" s="11">
        <f t="shared" si="43"/>
        <v>286.097754653742</v>
      </c>
      <c r="J65" s="11">
        <f t="shared" si="44"/>
        <v>0.0874623545599644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2.97079499246204</v>
      </c>
      <c r="P65" s="11">
        <f t="shared" si="47"/>
        <v>0.259832724955681</v>
      </c>
      <c r="Q65" s="16">
        <f t="shared" si="48"/>
        <v>0.0259832724955681</v>
      </c>
      <c r="R65" s="11">
        <f t="shared" si="49"/>
        <v>0.13797</v>
      </c>
      <c r="S65" s="17">
        <f t="shared" si="50"/>
        <v>0.188325523632443</v>
      </c>
      <c r="T65" s="3">
        <v>0.01</v>
      </c>
      <c r="U65" s="18">
        <f t="shared" si="51"/>
        <v>0.00188325523632443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0.0199332552363244</v>
      </c>
      <c r="AR65" s="25">
        <f t="shared" si="57"/>
        <v>137.97</v>
      </c>
      <c r="AS65" s="1">
        <f t="shared" si="58"/>
        <v>0.1</v>
      </c>
      <c r="AT65" s="2">
        <f t="shared" si="62"/>
        <v>0.15</v>
      </c>
      <c r="AU65" s="1">
        <f t="shared" si="59"/>
        <v>276.394218108046</v>
      </c>
    </row>
    <row r="66" s="1" customFormat="1" spans="1:47">
      <c r="A66" s="6"/>
      <c r="B66" s="6"/>
      <c r="C66" s="9">
        <v>6</v>
      </c>
      <c r="D66" s="12">
        <v>17.5408068476667</v>
      </c>
      <c r="E66" s="13">
        <f t="shared" si="60"/>
        <v>12.9477546537419</v>
      </c>
      <c r="F66" s="9" t="s">
        <v>109</v>
      </c>
      <c r="G66" s="6">
        <v>7</v>
      </c>
      <c r="H66" s="11">
        <f t="shared" si="42"/>
        <v>17.5408068476667</v>
      </c>
      <c r="I66" s="11">
        <f t="shared" si="43"/>
        <v>290.690806847667</v>
      </c>
      <c r="J66" s="11">
        <f t="shared" si="44"/>
        <v>0.149747014138977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4.09066226750635</v>
      </c>
      <c r="P66" s="11">
        <f t="shared" si="47"/>
        <v>0.612564460410054</v>
      </c>
      <c r="Q66" s="16">
        <f t="shared" si="48"/>
        <v>0.0612564460410054</v>
      </c>
      <c r="R66" s="11">
        <f t="shared" si="49"/>
        <v>0.13797</v>
      </c>
      <c r="S66" s="17">
        <f t="shared" si="50"/>
        <v>0.443983808371424</v>
      </c>
      <c r="T66" s="3">
        <v>0.01</v>
      </c>
      <c r="U66" s="18">
        <f t="shared" si="51"/>
        <v>0.00443983808371424</v>
      </c>
      <c r="V66" s="17"/>
      <c r="W66" s="3"/>
      <c r="X66" s="18"/>
      <c r="Y66" s="19">
        <v>0.04</v>
      </c>
      <c r="Z66" s="3">
        <v>0.06</v>
      </c>
      <c r="AA66" s="20">
        <f t="shared" si="52"/>
        <v>0.0024</v>
      </c>
      <c r="AB66" s="3">
        <v>0.015</v>
      </c>
      <c r="AC66" s="3">
        <v>0.63</v>
      </c>
      <c r="AD66" s="20">
        <f t="shared" si="53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0.0224898380837142</v>
      </c>
      <c r="AR66" s="25">
        <f t="shared" si="57"/>
        <v>137.97</v>
      </c>
      <c r="AS66" s="1">
        <f t="shared" si="58"/>
        <v>0.1</v>
      </c>
      <c r="AT66" s="2">
        <f t="shared" si="62"/>
        <v>0.15</v>
      </c>
      <c r="AU66" s="1">
        <f t="shared" si="59"/>
        <v>311.84375752121</v>
      </c>
    </row>
    <row r="67" s="1" customFormat="1" spans="1:47">
      <c r="A67" s="6"/>
      <c r="B67" s="6"/>
      <c r="C67" s="9">
        <v>7</v>
      </c>
      <c r="D67" s="12">
        <v>21.2673582458064</v>
      </c>
      <c r="E67" s="13">
        <f t="shared" si="60"/>
        <v>17.5408068476667</v>
      </c>
      <c r="F67" s="9" t="s">
        <v>109</v>
      </c>
      <c r="G67" s="6">
        <v>8</v>
      </c>
      <c r="H67" s="11">
        <f t="shared" si="42"/>
        <v>21.2673582458064</v>
      </c>
      <c r="I67" s="11">
        <f t="shared" si="43"/>
        <v>294.417358245806</v>
      </c>
      <c r="J67" s="11">
        <f t="shared" si="44"/>
        <v>0.228814242753721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4.8577978070963</v>
      </c>
      <c r="P67" s="11">
        <f t="shared" si="47"/>
        <v>1.11153332668143</v>
      </c>
      <c r="Q67" s="16">
        <f t="shared" si="48"/>
        <v>0.111153332668143</v>
      </c>
      <c r="R67" s="11">
        <f t="shared" si="49"/>
        <v>0.13797</v>
      </c>
      <c r="S67" s="17">
        <f t="shared" si="50"/>
        <v>0.805634070219199</v>
      </c>
      <c r="T67" s="3">
        <v>0.01</v>
      </c>
      <c r="U67" s="18">
        <f t="shared" si="51"/>
        <v>0.00805634070219199</v>
      </c>
      <c r="V67" s="17"/>
      <c r="W67" s="3"/>
      <c r="X67" s="18"/>
      <c r="Y67" s="19">
        <v>0.04</v>
      </c>
      <c r="Z67" s="3">
        <v>0.06</v>
      </c>
      <c r="AA67" s="20">
        <f t="shared" si="52"/>
        <v>0.0024</v>
      </c>
      <c r="AB67" s="3">
        <v>0.015</v>
      </c>
      <c r="AC67" s="3">
        <v>0.63</v>
      </c>
      <c r="AD67" s="20">
        <f t="shared" si="53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0.026106340702192</v>
      </c>
      <c r="AR67" s="25">
        <f t="shared" si="57"/>
        <v>137.97</v>
      </c>
      <c r="AS67" s="1">
        <f t="shared" si="58"/>
        <v>0.1</v>
      </c>
      <c r="AT67" s="2">
        <f t="shared" si="62"/>
        <v>0.15</v>
      </c>
      <c r="AU67" s="1">
        <f t="shared" si="59"/>
        <v>361.990128581484</v>
      </c>
    </row>
    <row r="68" s="1" customFormat="1" spans="1:47">
      <c r="A68" s="6"/>
      <c r="B68" s="6"/>
      <c r="C68" s="9">
        <v>8</v>
      </c>
      <c r="D68" s="12">
        <v>18.646503803871</v>
      </c>
      <c r="E68" s="13">
        <f t="shared" si="60"/>
        <v>21.2673582458064</v>
      </c>
      <c r="F68" s="9" t="s">
        <v>109</v>
      </c>
      <c r="G68" s="6">
        <v>9</v>
      </c>
      <c r="H68" s="11">
        <f t="shared" si="42"/>
        <v>18.646503803871</v>
      </c>
      <c r="I68" s="11">
        <f t="shared" si="43"/>
        <v>291.796503803871</v>
      </c>
      <c r="J68" s="11">
        <f t="shared" si="44"/>
        <v>0.170012225144154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5.12596448041487</v>
      </c>
      <c r="P68" s="11">
        <f t="shared" si="47"/>
        <v>0.871476627325232</v>
      </c>
      <c r="Q68" s="16">
        <f t="shared" si="48"/>
        <v>0.0871476627325232</v>
      </c>
      <c r="R68" s="11">
        <f t="shared" si="49"/>
        <v>0.13797</v>
      </c>
      <c r="S68" s="17">
        <f t="shared" si="50"/>
        <v>0.631642115913048</v>
      </c>
      <c r="T68" s="3">
        <v>0.01</v>
      </c>
      <c r="U68" s="18">
        <f t="shared" si="51"/>
        <v>0.00631642115913048</v>
      </c>
      <c r="V68" s="17"/>
      <c r="W68" s="3"/>
      <c r="X68" s="18"/>
      <c r="Y68" s="19">
        <v>0.02</v>
      </c>
      <c r="Z68" s="3">
        <v>0.06</v>
      </c>
      <c r="AA68" s="20">
        <f t="shared" si="52"/>
        <v>0.0012</v>
      </c>
      <c r="AB68" s="3">
        <v>0.01</v>
      </c>
      <c r="AC68" s="3">
        <v>0.63</v>
      </c>
      <c r="AD68" s="20">
        <f t="shared" si="53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0.0186164211591305</v>
      </c>
      <c r="AR68" s="25">
        <f t="shared" si="57"/>
        <v>137.97</v>
      </c>
      <c r="AS68" s="1">
        <f t="shared" si="58"/>
        <v>0.1</v>
      </c>
      <c r="AT68" s="2">
        <f t="shared" si="62"/>
        <v>0.15</v>
      </c>
      <c r="AU68" s="1">
        <f t="shared" si="59"/>
        <v>258.135016546186</v>
      </c>
    </row>
    <row r="69" s="1" customFormat="1" spans="1:47">
      <c r="A69" s="6"/>
      <c r="B69" s="6"/>
      <c r="C69" s="9">
        <v>9</v>
      </c>
      <c r="D69" s="12">
        <v>13.799615489</v>
      </c>
      <c r="E69" s="13">
        <f t="shared" si="60"/>
        <v>18.646503803871</v>
      </c>
      <c r="F69" s="9" t="s">
        <v>109</v>
      </c>
      <c r="G69" s="6">
        <v>10</v>
      </c>
      <c r="H69" s="11">
        <f t="shared" si="42"/>
        <v>13.799615489</v>
      </c>
      <c r="I69" s="11">
        <f t="shared" si="43"/>
        <v>286.949615489</v>
      </c>
      <c r="J69" s="11">
        <f t="shared" si="44"/>
        <v>0.0967607770439844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5.63418785308964</v>
      </c>
      <c r="P69" s="11">
        <f t="shared" si="47"/>
        <v>0.545168394676732</v>
      </c>
      <c r="Q69" s="16">
        <f t="shared" si="48"/>
        <v>0.0545168394676732</v>
      </c>
      <c r="R69" s="11">
        <f t="shared" si="49"/>
        <v>0.13797</v>
      </c>
      <c r="S69" s="17">
        <f t="shared" si="50"/>
        <v>0.395135460373075</v>
      </c>
      <c r="T69" s="3">
        <v>0.01</v>
      </c>
      <c r="U69" s="18">
        <f t="shared" si="51"/>
        <v>0.00395135460373075</v>
      </c>
      <c r="V69" s="17"/>
      <c r="W69" s="3"/>
      <c r="X69" s="18"/>
      <c r="Y69" s="19">
        <v>0.02</v>
      </c>
      <c r="Z69" s="3">
        <v>0.06</v>
      </c>
      <c r="AA69" s="20">
        <f t="shared" si="52"/>
        <v>0.0012</v>
      </c>
      <c r="AB69" s="3">
        <v>0.01</v>
      </c>
      <c r="AC69" s="3">
        <v>0.63</v>
      </c>
      <c r="AD69" s="20">
        <f t="shared" si="53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0.0162513546037308</v>
      </c>
      <c r="AR69" s="25">
        <f t="shared" si="57"/>
        <v>137.97</v>
      </c>
      <c r="AS69" s="1">
        <f t="shared" si="58"/>
        <v>0.1</v>
      </c>
      <c r="AT69" s="2">
        <f t="shared" si="62"/>
        <v>0.15</v>
      </c>
      <c r="AU69" s="1">
        <f t="shared" si="59"/>
        <v>225.341039165012</v>
      </c>
    </row>
    <row r="70" s="1" customFormat="1" spans="1:47">
      <c r="A70" s="6"/>
      <c r="B70" s="6"/>
      <c r="C70" s="9">
        <v>10</v>
      </c>
      <c r="D70" s="12">
        <v>4.68782764983871</v>
      </c>
      <c r="E70" s="13">
        <f t="shared" si="60"/>
        <v>13.799615489</v>
      </c>
      <c r="F70" s="9" t="s">
        <v>109</v>
      </c>
      <c r="G70" s="6">
        <v>11</v>
      </c>
      <c r="H70" s="11">
        <f t="shared" si="42"/>
        <v>4.68782764983871</v>
      </c>
      <c r="I70" s="11">
        <f t="shared" si="43"/>
        <v>277.837827649839</v>
      </c>
      <c r="J70" s="11">
        <f t="shared" si="44"/>
        <v>0.0317987928636986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4.83456848549226</v>
      </c>
      <c r="O70" s="11">
        <f t="shared" si="61"/>
        <v>1.63415097292065</v>
      </c>
      <c r="P70" s="11">
        <f t="shared" si="47"/>
        <v>0.0519640282959151</v>
      </c>
      <c r="Q70" s="16">
        <f t="shared" si="48"/>
        <v>0.00519640282959151</v>
      </c>
      <c r="R70" s="11">
        <f t="shared" si="49"/>
        <v>0.13797</v>
      </c>
      <c r="S70" s="17">
        <f t="shared" si="50"/>
        <v>0.0376632806377583</v>
      </c>
      <c r="T70" s="3">
        <v>0.01</v>
      </c>
      <c r="U70" s="18">
        <f t="shared" si="51"/>
        <v>0.000376632806377583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0.0126766328063776</v>
      </c>
      <c r="AR70" s="25">
        <f t="shared" si="57"/>
        <v>137.97</v>
      </c>
      <c r="AS70" s="1">
        <f t="shared" si="58"/>
        <v>0.1</v>
      </c>
      <c r="AT70" s="2">
        <f t="shared" si="62"/>
        <v>0.15</v>
      </c>
      <c r="AU70" s="1">
        <f t="shared" si="59"/>
        <v>175.774000343739</v>
      </c>
    </row>
    <row r="71" s="1" customFormat="1" spans="1:48">
      <c r="A71" s="6"/>
      <c r="B71" s="6"/>
      <c r="C71" s="9">
        <v>11</v>
      </c>
      <c r="D71" s="12">
        <v>-8.95007469893333</v>
      </c>
      <c r="E71" s="13">
        <f t="shared" si="60"/>
        <v>4.68782764983871</v>
      </c>
      <c r="F71" s="9" t="s">
        <v>111</v>
      </c>
      <c r="G71" s="6">
        <v>12</v>
      </c>
      <c r="H71" s="11">
        <f t="shared" si="42"/>
        <v>-8.95007469893333</v>
      </c>
      <c r="I71" s="11">
        <f t="shared" si="43"/>
        <v>264.199925301067</v>
      </c>
      <c r="J71" s="11">
        <f t="shared" si="44"/>
        <v>0.00520919522064897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2.96188694462473</v>
      </c>
      <c r="P71" s="11">
        <f t="shared" si="47"/>
        <v>0.0154290473160417</v>
      </c>
      <c r="Q71" s="16">
        <f t="shared" si="48"/>
        <v>0.00154290473160417</v>
      </c>
      <c r="R71" s="11">
        <f t="shared" si="49"/>
        <v>0.13797</v>
      </c>
      <c r="S71" s="17">
        <f t="shared" si="50"/>
        <v>0.0111829001348422</v>
      </c>
      <c r="T71" s="3">
        <v>0.01</v>
      </c>
      <c r="U71" s="18">
        <f t="shared" si="51"/>
        <v>0.000111829001348422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0.0124118290013484</v>
      </c>
      <c r="AR71" s="25">
        <f t="shared" si="57"/>
        <v>137.97</v>
      </c>
      <c r="AS71" s="1">
        <f t="shared" si="58"/>
        <v>0.1</v>
      </c>
      <c r="AT71" s="2">
        <f t="shared" si="62"/>
        <v>0.15</v>
      </c>
      <c r="AU71" s="1">
        <f t="shared" si="59"/>
        <v>172.102234755262</v>
      </c>
      <c r="AV71" s="1">
        <f>SUM(AU60:AU71)</f>
        <v>2649.21333692882</v>
      </c>
    </row>
    <row r="72" s="1" customFormat="1" spans="1:46">
      <c r="A72" s="6"/>
      <c r="B72" s="6"/>
      <c r="C72" s="9">
        <v>12</v>
      </c>
      <c r="D72" s="12">
        <v>-18.7525120810968</v>
      </c>
      <c r="E72" s="13">
        <f t="shared" si="60"/>
        <v>-8.95007469893333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-16.51</v>
      </c>
      <c r="E76" s="9"/>
      <c r="F76" s="9"/>
      <c r="G76" s="6">
        <v>1</v>
      </c>
      <c r="H76" s="11">
        <f t="shared" ref="H76:H87" si="63">E77</f>
        <v>-16.51</v>
      </c>
      <c r="I76" s="11">
        <f t="shared" ref="I76:I87" si="64">H76+273.15</f>
        <v>256.64</v>
      </c>
      <c r="J76" s="11">
        <f t="shared" ref="J76:J87" si="65">EXP(($C$18*(I76-$C$16))/($C$19*I76*$C$16))</f>
        <v>0.00175911243712577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0.00013767180414704</v>
      </c>
      <c r="Q76" s="16">
        <f t="shared" ref="Q76:Q87" si="69">P76*$B$78</f>
        <v>2.61576427879376e-5</v>
      </c>
      <c r="R76" s="11">
        <f t="shared" ref="R76:R87" si="70">L76*$B$78</f>
        <v>0.0148697958333333</v>
      </c>
      <c r="S76" s="17">
        <f t="shared" ref="S76:S87" si="71">Q76/R76</f>
        <v>0.00175911243712577</v>
      </c>
      <c r="T76" s="3">
        <v>0.01</v>
      </c>
      <c r="U76" s="18">
        <f t="shared" ref="U76:U87" si="72">S76*T76</f>
        <v>1.75911243712577e-5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0.0116175911243713</v>
      </c>
      <c r="AR76" s="25">
        <f t="shared" ref="AR76:AR87" si="77">$B$76/12</f>
        <v>7.82620833333333</v>
      </c>
      <c r="AS76" s="1">
        <f t="shared" ref="AS76:AS87" si="78">$B$78</f>
        <v>0.19</v>
      </c>
      <c r="AT76" s="2">
        <f>$E$8/12</f>
        <v>81.5583333333333</v>
      </c>
      <c r="AU76" s="1">
        <f t="shared" ref="AU76:AU87" si="79">AT76*10000*AS76*0.67*AR76*AQ76</f>
        <v>9439.83141105238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-16.1516472470968</v>
      </c>
      <c r="E77" s="13">
        <f t="shared" ref="E77:E88" si="80">D76</f>
        <v>-16.51</v>
      </c>
      <c r="F77" s="9" t="s">
        <v>109</v>
      </c>
      <c r="G77" s="6">
        <v>2</v>
      </c>
      <c r="H77" s="11">
        <f t="shared" si="63"/>
        <v>-16.1516472470968</v>
      </c>
      <c r="I77" s="11">
        <f t="shared" si="64"/>
        <v>256.998352752903</v>
      </c>
      <c r="J77" s="11">
        <f t="shared" si="65"/>
        <v>0.00185467847489422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0.15638649486252</v>
      </c>
      <c r="P77" s="11">
        <f t="shared" si="68"/>
        <v>0.00029004666578567</v>
      </c>
      <c r="Q77" s="16">
        <f t="shared" si="69"/>
        <v>5.51088664992773e-5</v>
      </c>
      <c r="R77" s="11">
        <f t="shared" si="70"/>
        <v>0.0148697958333333</v>
      </c>
      <c r="S77" s="17">
        <f t="shared" si="71"/>
        <v>0.00370609436181638</v>
      </c>
      <c r="T77" s="3">
        <v>0.01</v>
      </c>
      <c r="U77" s="18">
        <f t="shared" si="72"/>
        <v>3.70609436181638e-5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0.0116370609436182</v>
      </c>
      <c r="AR77" s="25">
        <f t="shared" si="77"/>
        <v>7.82620833333333</v>
      </c>
      <c r="AS77" s="1">
        <f t="shared" si="78"/>
        <v>0.19</v>
      </c>
      <c r="AT77" s="2">
        <f t="shared" ref="AT77:AT87" si="82">$E$8/12</f>
        <v>81.5583333333333</v>
      </c>
      <c r="AU77" s="1">
        <f t="shared" si="79"/>
        <v>9455.65154186322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2">
        <v>-12.4510955709643</v>
      </c>
      <c r="E78" s="13">
        <f t="shared" si="80"/>
        <v>-16.1516472470968</v>
      </c>
      <c r="F78" s="9" t="s">
        <v>109</v>
      </c>
      <c r="G78" s="6">
        <v>3</v>
      </c>
      <c r="H78" s="11">
        <f t="shared" si="63"/>
        <v>-12.4510955709643</v>
      </c>
      <c r="I78" s="11">
        <f t="shared" si="64"/>
        <v>260.698904429036</v>
      </c>
      <c r="J78" s="11">
        <f t="shared" si="65"/>
        <v>0.00317561500043044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0.234358531530067</v>
      </c>
      <c r="P78" s="11">
        <f t="shared" si="68"/>
        <v>0.000744232468205731</v>
      </c>
      <c r="Q78" s="16">
        <f t="shared" si="69"/>
        <v>0.000141404168959089</v>
      </c>
      <c r="R78" s="11">
        <f t="shared" si="70"/>
        <v>0.0148697958333333</v>
      </c>
      <c r="S78" s="17">
        <f t="shared" si="71"/>
        <v>0.00950948960860015</v>
      </c>
      <c r="T78" s="3">
        <v>0.01</v>
      </c>
      <c r="U78" s="18">
        <f t="shared" si="72"/>
        <v>9.50948960860015e-5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0.011695094896086</v>
      </c>
      <c r="AR78" s="25">
        <f t="shared" si="77"/>
        <v>7.82620833333333</v>
      </c>
      <c r="AS78" s="1">
        <f t="shared" si="78"/>
        <v>0.19</v>
      </c>
      <c r="AT78" s="2">
        <f t="shared" si="82"/>
        <v>81.5583333333333</v>
      </c>
      <c r="AU78" s="1">
        <f t="shared" si="79"/>
        <v>9502.80681885212</v>
      </c>
    </row>
    <row r="79" s="1" customFormat="1" spans="1:47">
      <c r="A79" s="6"/>
      <c r="B79" s="6"/>
      <c r="C79" s="9">
        <v>3</v>
      </c>
      <c r="D79" s="12">
        <v>-2.6918379246129</v>
      </c>
      <c r="E79" s="13">
        <f t="shared" si="80"/>
        <v>-12.4510955709643</v>
      </c>
      <c r="F79" s="9" t="s">
        <v>109</v>
      </c>
      <c r="G79" s="6">
        <v>4</v>
      </c>
      <c r="H79" s="11">
        <f t="shared" si="63"/>
        <v>-2.6918379246129</v>
      </c>
      <c r="I79" s="11">
        <f t="shared" si="64"/>
        <v>270.458162075387</v>
      </c>
      <c r="J79" s="11">
        <f t="shared" si="65"/>
        <v>0.0122215572554431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0.311876382395195</v>
      </c>
      <c r="P79" s="11">
        <f t="shared" si="68"/>
        <v>0.00381161506406336</v>
      </c>
      <c r="Q79" s="16">
        <f t="shared" si="69"/>
        <v>0.000724206862172038</v>
      </c>
      <c r="R79" s="11">
        <f t="shared" si="70"/>
        <v>0.0148697958333333</v>
      </c>
      <c r="S79" s="17">
        <f t="shared" si="71"/>
        <v>0.048703214912245</v>
      </c>
      <c r="T79" s="3">
        <v>0.01</v>
      </c>
      <c r="U79" s="18">
        <f t="shared" si="72"/>
        <v>0.00048703214912245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0.0120870321491225</v>
      </c>
      <c r="AR79" s="25">
        <f t="shared" si="77"/>
        <v>7.82620833333333</v>
      </c>
      <c r="AS79" s="1">
        <f t="shared" si="78"/>
        <v>0.19</v>
      </c>
      <c r="AT79" s="2">
        <f t="shared" si="82"/>
        <v>81.5583333333333</v>
      </c>
      <c r="AU79" s="1">
        <f t="shared" si="79"/>
        <v>9821.27400820031</v>
      </c>
    </row>
    <row r="80" s="1" customFormat="1" spans="1:47">
      <c r="A80" s="6"/>
      <c r="B80" s="6"/>
      <c r="C80" s="9">
        <v>4</v>
      </c>
      <c r="D80" s="12">
        <v>5.76959415186667</v>
      </c>
      <c r="E80" s="13">
        <f t="shared" si="80"/>
        <v>-2.6918379246129</v>
      </c>
      <c r="F80" s="9" t="s">
        <v>109</v>
      </c>
      <c r="G80" s="6">
        <v>5</v>
      </c>
      <c r="H80" s="11">
        <f t="shared" si="63"/>
        <v>5.76959415186667</v>
      </c>
      <c r="I80" s="11">
        <f t="shared" si="64"/>
        <v>278.919594151867</v>
      </c>
      <c r="J80" s="11">
        <f t="shared" si="65"/>
        <v>0.0364283358543078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0.292661528964575</v>
      </c>
      <c r="O80" s="11">
        <f t="shared" si="81"/>
        <v>0.0936653216998898</v>
      </c>
      <c r="P80" s="11">
        <f t="shared" si="68"/>
        <v>0.00341207179678537</v>
      </c>
      <c r="Q80" s="16">
        <f t="shared" si="69"/>
        <v>0.00064829364138922</v>
      </c>
      <c r="R80" s="11">
        <f t="shared" si="70"/>
        <v>0.0148697958333333</v>
      </c>
      <c r="S80" s="17">
        <f t="shared" si="71"/>
        <v>0.0435980190081665</v>
      </c>
      <c r="T80" s="3">
        <v>0.01</v>
      </c>
      <c r="U80" s="18">
        <f t="shared" si="72"/>
        <v>0.000435980190081665</v>
      </c>
      <c r="V80" s="17"/>
      <c r="W80" s="3"/>
      <c r="X80" s="18"/>
      <c r="Y80" s="19">
        <v>0.02</v>
      </c>
      <c r="Z80" s="3">
        <v>0.17</v>
      </c>
      <c r="AA80" s="20">
        <f t="shared" si="73"/>
        <v>0.0034</v>
      </c>
      <c r="AB80" s="3">
        <v>0.01</v>
      </c>
      <c r="AC80" s="3">
        <v>0.03</v>
      </c>
      <c r="AD80" s="20">
        <f t="shared" si="74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5"/>
        <v>0.0079</v>
      </c>
      <c r="AQ80" s="1">
        <f t="shared" si="76"/>
        <v>0.0120359801900817</v>
      </c>
      <c r="AR80" s="25">
        <f t="shared" si="77"/>
        <v>7.82620833333333</v>
      </c>
      <c r="AS80" s="1">
        <f t="shared" si="78"/>
        <v>0.19</v>
      </c>
      <c r="AT80" s="2">
        <f t="shared" si="82"/>
        <v>81.5583333333333</v>
      </c>
      <c r="AU80" s="1">
        <f t="shared" si="79"/>
        <v>9779.79192457473</v>
      </c>
    </row>
    <row r="81" s="1" customFormat="1" spans="1:47">
      <c r="A81" s="6"/>
      <c r="B81" s="6"/>
      <c r="C81" s="9">
        <v>5</v>
      </c>
      <c r="D81" s="12">
        <v>12.9477546537419</v>
      </c>
      <c r="E81" s="13">
        <f t="shared" si="80"/>
        <v>5.76959415186667</v>
      </c>
      <c r="F81" s="9" t="s">
        <v>111</v>
      </c>
      <c r="G81" s="6">
        <v>6</v>
      </c>
      <c r="H81" s="11">
        <f t="shared" si="63"/>
        <v>12.9477546537419</v>
      </c>
      <c r="I81" s="11">
        <f t="shared" si="64"/>
        <v>286.097754653742</v>
      </c>
      <c r="J81" s="11">
        <f t="shared" si="65"/>
        <v>0.0874623545599644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0.168515333236438</v>
      </c>
      <c r="P81" s="11">
        <f t="shared" si="68"/>
        <v>0.0147387478243159</v>
      </c>
      <c r="Q81" s="16">
        <f t="shared" si="69"/>
        <v>0.00280036208662002</v>
      </c>
      <c r="R81" s="11">
        <f t="shared" si="70"/>
        <v>0.0148697958333333</v>
      </c>
      <c r="S81" s="17">
        <f t="shared" si="71"/>
        <v>0.188325523632443</v>
      </c>
      <c r="T81" s="3">
        <v>0.01</v>
      </c>
      <c r="U81" s="18">
        <f t="shared" si="72"/>
        <v>0.00188325523632443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0.0209832552363244</v>
      </c>
      <c r="AR81" s="25">
        <f t="shared" si="77"/>
        <v>7.82620833333333</v>
      </c>
      <c r="AS81" s="1">
        <f t="shared" si="78"/>
        <v>0.19</v>
      </c>
      <c r="AT81" s="2">
        <f t="shared" si="82"/>
        <v>81.5583333333333</v>
      </c>
      <c r="AU81" s="1">
        <f t="shared" si="79"/>
        <v>17049.8677191744</v>
      </c>
    </row>
    <row r="82" s="1" customFormat="1" spans="1:47">
      <c r="A82" s="6"/>
      <c r="B82" s="6"/>
      <c r="C82" s="9">
        <v>6</v>
      </c>
      <c r="D82" s="12">
        <v>17.5408068476667</v>
      </c>
      <c r="E82" s="13">
        <f t="shared" si="80"/>
        <v>12.9477546537419</v>
      </c>
      <c r="F82" s="9" t="s">
        <v>109</v>
      </c>
      <c r="G82" s="6">
        <v>7</v>
      </c>
      <c r="H82" s="11">
        <f t="shared" si="63"/>
        <v>17.5408068476667</v>
      </c>
      <c r="I82" s="11">
        <f t="shared" si="64"/>
        <v>290.690806847667</v>
      </c>
      <c r="J82" s="11">
        <f t="shared" si="65"/>
        <v>0.149747014138977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0.232038668745455</v>
      </c>
      <c r="P82" s="11">
        <f t="shared" si="68"/>
        <v>0.0347470978094151</v>
      </c>
      <c r="Q82" s="16">
        <f t="shared" si="69"/>
        <v>0.00660194858378887</v>
      </c>
      <c r="R82" s="11">
        <f t="shared" si="70"/>
        <v>0.0148697958333333</v>
      </c>
      <c r="S82" s="17">
        <f t="shared" si="71"/>
        <v>0.443983808371425</v>
      </c>
      <c r="T82" s="3">
        <v>0.01</v>
      </c>
      <c r="U82" s="18">
        <f t="shared" si="72"/>
        <v>0.00443983808371425</v>
      </c>
      <c r="V82" s="17"/>
      <c r="W82" s="3"/>
      <c r="X82" s="18"/>
      <c r="Y82" s="19">
        <v>0.04</v>
      </c>
      <c r="Z82" s="3">
        <v>0.17</v>
      </c>
      <c r="AA82" s="20">
        <f t="shared" si="73"/>
        <v>0.0068</v>
      </c>
      <c r="AB82" s="3">
        <v>0.015</v>
      </c>
      <c r="AC82" s="3">
        <v>0.03</v>
      </c>
      <c r="AD82" s="20">
        <f t="shared" si="74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0.0235398380837143</v>
      </c>
      <c r="AR82" s="25">
        <f t="shared" si="77"/>
        <v>7.82620833333333</v>
      </c>
      <c r="AS82" s="1">
        <f t="shared" si="78"/>
        <v>0.19</v>
      </c>
      <c r="AT82" s="2">
        <f t="shared" si="82"/>
        <v>81.5583333333333</v>
      </c>
      <c r="AU82" s="1">
        <f t="shared" si="79"/>
        <v>19127.2098126761</v>
      </c>
    </row>
    <row r="83" s="1" customFormat="1" spans="1:47">
      <c r="A83" s="6"/>
      <c r="B83" s="6"/>
      <c r="C83" s="9">
        <v>7</v>
      </c>
      <c r="D83" s="12">
        <v>21.2673582458064</v>
      </c>
      <c r="E83" s="13">
        <f t="shared" si="80"/>
        <v>17.5408068476667</v>
      </c>
      <c r="F83" s="9" t="s">
        <v>109</v>
      </c>
      <c r="G83" s="6">
        <v>8</v>
      </c>
      <c r="H83" s="11">
        <f t="shared" si="63"/>
        <v>21.2673582458064</v>
      </c>
      <c r="I83" s="11">
        <f t="shared" si="64"/>
        <v>294.417358245806</v>
      </c>
      <c r="J83" s="11">
        <f t="shared" si="65"/>
        <v>0.228814242753721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0.275553654269373</v>
      </c>
      <c r="P83" s="11">
        <f t="shared" si="68"/>
        <v>0.0630506007396674</v>
      </c>
      <c r="Q83" s="16">
        <f t="shared" si="69"/>
        <v>0.0119796141405368</v>
      </c>
      <c r="R83" s="11">
        <f t="shared" si="70"/>
        <v>0.0148697958333333</v>
      </c>
      <c r="S83" s="17">
        <f t="shared" si="71"/>
        <v>0.8056340702192</v>
      </c>
      <c r="T83" s="3">
        <v>0.01</v>
      </c>
      <c r="U83" s="18">
        <f t="shared" si="72"/>
        <v>0.008056340702192</v>
      </c>
      <c r="V83" s="17"/>
      <c r="W83" s="3"/>
      <c r="X83" s="18"/>
      <c r="Y83" s="19">
        <v>0.04</v>
      </c>
      <c r="Z83" s="3">
        <v>0.17</v>
      </c>
      <c r="AA83" s="20">
        <f t="shared" si="73"/>
        <v>0.0068</v>
      </c>
      <c r="AB83" s="3">
        <v>0.015</v>
      </c>
      <c r="AC83" s="3">
        <v>0.03</v>
      </c>
      <c r="AD83" s="20">
        <f t="shared" si="74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0.027156340702192</v>
      </c>
      <c r="AR83" s="25">
        <f t="shared" si="77"/>
        <v>7.82620833333333</v>
      </c>
      <c r="AS83" s="1">
        <f t="shared" si="78"/>
        <v>0.19</v>
      </c>
      <c r="AT83" s="2">
        <f t="shared" si="82"/>
        <v>81.5583333333333</v>
      </c>
      <c r="AU83" s="1">
        <f t="shared" si="79"/>
        <v>22065.7858608934</v>
      </c>
    </row>
    <row r="84" s="1" customFormat="1" spans="1:47">
      <c r="A84" s="6"/>
      <c r="B84" s="6"/>
      <c r="C84" s="9">
        <v>8</v>
      </c>
      <c r="D84" s="12">
        <v>18.646503803871</v>
      </c>
      <c r="E84" s="13">
        <f t="shared" si="80"/>
        <v>21.2673582458064</v>
      </c>
      <c r="F84" s="9" t="s">
        <v>109</v>
      </c>
      <c r="G84" s="6">
        <v>9</v>
      </c>
      <c r="H84" s="11">
        <f t="shared" si="63"/>
        <v>18.646503803871</v>
      </c>
      <c r="I84" s="11">
        <f t="shared" si="64"/>
        <v>291.796503803871</v>
      </c>
      <c r="J84" s="11">
        <f t="shared" si="65"/>
        <v>0.170012225144154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0.290765136863039</v>
      </c>
      <c r="P84" s="11">
        <f t="shared" si="68"/>
        <v>0.0494336279124299</v>
      </c>
      <c r="Q84" s="16">
        <f t="shared" si="69"/>
        <v>0.00939238930336168</v>
      </c>
      <c r="R84" s="11">
        <f t="shared" si="70"/>
        <v>0.0148697958333333</v>
      </c>
      <c r="S84" s="17">
        <f t="shared" si="71"/>
        <v>0.631642115913049</v>
      </c>
      <c r="T84" s="3">
        <v>0.01</v>
      </c>
      <c r="U84" s="18">
        <f t="shared" si="72"/>
        <v>0.00631642115913049</v>
      </c>
      <c r="V84" s="17"/>
      <c r="W84" s="3"/>
      <c r="X84" s="18"/>
      <c r="Y84" s="19">
        <v>0.02</v>
      </c>
      <c r="Z84" s="3">
        <v>0.17</v>
      </c>
      <c r="AA84" s="20">
        <f t="shared" si="73"/>
        <v>0.0034</v>
      </c>
      <c r="AB84" s="3">
        <v>0.01</v>
      </c>
      <c r="AC84" s="3">
        <v>0.03</v>
      </c>
      <c r="AD84" s="20">
        <f t="shared" si="74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5"/>
        <v>0.0079</v>
      </c>
      <c r="AQ84" s="1">
        <f t="shared" si="76"/>
        <v>0.0179164211591305</v>
      </c>
      <c r="AR84" s="25">
        <f t="shared" si="77"/>
        <v>7.82620833333333</v>
      </c>
      <c r="AS84" s="1">
        <f t="shared" si="78"/>
        <v>0.19</v>
      </c>
      <c r="AT84" s="2">
        <f t="shared" si="82"/>
        <v>81.5583333333333</v>
      </c>
      <c r="AU84" s="1">
        <f t="shared" si="79"/>
        <v>14557.9228448494</v>
      </c>
    </row>
    <row r="85" s="1" customFormat="1" spans="1:47">
      <c r="A85" s="6"/>
      <c r="B85" s="6"/>
      <c r="C85" s="9">
        <v>9</v>
      </c>
      <c r="D85" s="12">
        <v>13.799615489</v>
      </c>
      <c r="E85" s="13">
        <f t="shared" si="80"/>
        <v>18.646503803871</v>
      </c>
      <c r="F85" s="9" t="s">
        <v>109</v>
      </c>
      <c r="G85" s="6">
        <v>10</v>
      </c>
      <c r="H85" s="11">
        <f t="shared" si="63"/>
        <v>13.799615489</v>
      </c>
      <c r="I85" s="11">
        <f t="shared" si="64"/>
        <v>286.949615489</v>
      </c>
      <c r="J85" s="11">
        <f t="shared" si="65"/>
        <v>0.0967607770439844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0.319593592283943</v>
      </c>
      <c r="P85" s="11">
        <f t="shared" si="68"/>
        <v>0.0309241243276726</v>
      </c>
      <c r="Q85" s="16">
        <f t="shared" si="69"/>
        <v>0.0058755836222578</v>
      </c>
      <c r="R85" s="11">
        <f t="shared" si="70"/>
        <v>0.0148697958333333</v>
      </c>
      <c r="S85" s="17">
        <f t="shared" si="71"/>
        <v>0.395135460373076</v>
      </c>
      <c r="T85" s="3">
        <v>0.01</v>
      </c>
      <c r="U85" s="18">
        <f t="shared" si="72"/>
        <v>0.00395135460373076</v>
      </c>
      <c r="V85" s="17"/>
      <c r="W85" s="3"/>
      <c r="X85" s="18"/>
      <c r="Y85" s="19">
        <v>0.02</v>
      </c>
      <c r="Z85" s="3">
        <v>0.17</v>
      </c>
      <c r="AA85" s="20">
        <f t="shared" si="73"/>
        <v>0.0034</v>
      </c>
      <c r="AB85" s="3">
        <v>0.01</v>
      </c>
      <c r="AC85" s="3">
        <v>0.03</v>
      </c>
      <c r="AD85" s="20">
        <f t="shared" si="74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5"/>
        <v>0.0079</v>
      </c>
      <c r="AQ85" s="1">
        <f t="shared" si="76"/>
        <v>0.0155513546037308</v>
      </c>
      <c r="AR85" s="25">
        <f t="shared" si="77"/>
        <v>7.82620833333333</v>
      </c>
      <c r="AS85" s="1">
        <f t="shared" si="78"/>
        <v>0.19</v>
      </c>
      <c r="AT85" s="2">
        <f t="shared" si="82"/>
        <v>81.5583333333333</v>
      </c>
      <c r="AU85" s="1">
        <f t="shared" si="79"/>
        <v>12636.1966177955</v>
      </c>
    </row>
    <row r="86" s="1" customFormat="1" spans="1:47">
      <c r="A86" s="6"/>
      <c r="B86" s="6"/>
      <c r="C86" s="9">
        <v>10</v>
      </c>
      <c r="D86" s="12">
        <v>4.68782764983871</v>
      </c>
      <c r="E86" s="13">
        <f t="shared" si="80"/>
        <v>13.799615489</v>
      </c>
      <c r="F86" s="9" t="s">
        <v>109</v>
      </c>
      <c r="G86" s="6">
        <v>11</v>
      </c>
      <c r="H86" s="11">
        <f t="shared" si="63"/>
        <v>4.68782764983871</v>
      </c>
      <c r="I86" s="11">
        <f t="shared" si="64"/>
        <v>277.837827649839</v>
      </c>
      <c r="J86" s="11">
        <f t="shared" si="65"/>
        <v>0.0317987928636986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0.274235994558457</v>
      </c>
      <c r="O86" s="11">
        <f t="shared" si="81"/>
        <v>0.0926955567311468</v>
      </c>
      <c r="P86" s="11">
        <f t="shared" si="68"/>
        <v>0.00294760680787896</v>
      </c>
      <c r="Q86" s="16">
        <f t="shared" si="69"/>
        <v>0.000560045293497002</v>
      </c>
      <c r="R86" s="11">
        <f t="shared" si="70"/>
        <v>0.0148697958333333</v>
      </c>
      <c r="S86" s="17">
        <f t="shared" si="71"/>
        <v>0.0376632806377584</v>
      </c>
      <c r="T86" s="3">
        <v>0.01</v>
      </c>
      <c r="U86" s="18">
        <f t="shared" si="72"/>
        <v>0.000376632806377584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0.0119766328063776</v>
      </c>
      <c r="AR86" s="25">
        <f t="shared" si="77"/>
        <v>7.82620833333333</v>
      </c>
      <c r="AS86" s="1">
        <f t="shared" si="78"/>
        <v>0.19</v>
      </c>
      <c r="AT86" s="2">
        <f t="shared" si="82"/>
        <v>81.5583333333333</v>
      </c>
      <c r="AU86" s="1">
        <f t="shared" si="79"/>
        <v>9731.56942381222</v>
      </c>
    </row>
    <row r="87" s="1" customFormat="1" spans="1:48">
      <c r="A87" s="6"/>
      <c r="B87" s="6"/>
      <c r="C87" s="9">
        <v>11</v>
      </c>
      <c r="D87" s="12">
        <v>-8.95007469893333</v>
      </c>
      <c r="E87" s="13">
        <f t="shared" si="80"/>
        <v>4.68782764983871</v>
      </c>
      <c r="F87" s="9" t="s">
        <v>111</v>
      </c>
      <c r="G87" s="6">
        <v>12</v>
      </c>
      <c r="H87" s="11">
        <f t="shared" si="63"/>
        <v>-8.95007469893333</v>
      </c>
      <c r="I87" s="11">
        <f t="shared" si="64"/>
        <v>264.199925301067</v>
      </c>
      <c r="J87" s="11">
        <f t="shared" si="65"/>
        <v>0.00520919522064897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0.168010033256601</v>
      </c>
      <c r="P87" s="11">
        <f t="shared" si="68"/>
        <v>0.000875197062261361</v>
      </c>
      <c r="Q87" s="16">
        <f t="shared" si="69"/>
        <v>0.000166287441829659</v>
      </c>
      <c r="R87" s="11">
        <f t="shared" si="70"/>
        <v>0.0148697958333333</v>
      </c>
      <c r="S87" s="17">
        <f t="shared" si="71"/>
        <v>0.0111829001348422</v>
      </c>
      <c r="T87" s="3">
        <v>0.01</v>
      </c>
      <c r="U87" s="18">
        <f t="shared" si="72"/>
        <v>0.000111829001348422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0.0117118290013484</v>
      </c>
      <c r="AR87" s="25">
        <f t="shared" si="77"/>
        <v>7.82620833333333</v>
      </c>
      <c r="AS87" s="1">
        <f t="shared" si="78"/>
        <v>0.19</v>
      </c>
      <c r="AT87" s="2">
        <f t="shared" si="82"/>
        <v>81.5583333333333</v>
      </c>
      <c r="AU87" s="1">
        <f t="shared" si="79"/>
        <v>9516.40405521557</v>
      </c>
      <c r="AV87" s="1">
        <f>SUM(AU76:AU87)</f>
        <v>152684.312038959</v>
      </c>
    </row>
    <row r="88" s="1" customFormat="1" spans="1:46">
      <c r="A88" s="6"/>
      <c r="B88" s="6"/>
      <c r="C88" s="9">
        <v>12</v>
      </c>
      <c r="D88" s="12">
        <v>-18.7525120810968</v>
      </c>
      <c r="E88" s="13">
        <f t="shared" si="80"/>
        <v>-8.95007469893333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-16.51</v>
      </c>
      <c r="E91" s="9"/>
      <c r="F91" s="9"/>
      <c r="G91" s="6">
        <v>1</v>
      </c>
      <c r="H91" s="11">
        <f t="shared" ref="H91:H102" si="83">E92</f>
        <v>-16.51</v>
      </c>
      <c r="I91" s="11">
        <f t="shared" ref="I91:I102" si="84">H91+273.15</f>
        <v>256.64</v>
      </c>
      <c r="J91" s="11">
        <f t="shared" ref="J91:J102" si="85">EXP(($C$18*(I91-$C$16))/($C$19*I91*$C$16))</f>
        <v>0.00175911243712577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0.000133551816226588</v>
      </c>
      <c r="Q91" s="16">
        <f t="shared" ref="Q91:Q102" si="89">P91*$B$93</f>
        <v>1.73617361094565e-5</v>
      </c>
      <c r="R91" s="11">
        <f t="shared" ref="R91:R102" si="90">L91*$B$93</f>
        <v>0.0098696</v>
      </c>
      <c r="S91" s="17">
        <f t="shared" ref="S91:S102" si="91">Q91/R91</f>
        <v>0.00175911243712577</v>
      </c>
      <c r="T91" s="3">
        <v>0.01</v>
      </c>
      <c r="U91" s="18">
        <f t="shared" ref="U91:U102" si="92">S91*T91</f>
        <v>1.75911243712577e-5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0.0148175911243713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22.3166666666667</v>
      </c>
      <c r="AU91" s="1">
        <f t="shared" ref="AU91:AU102" si="98">AT91*10000*AS91*0.67*AR91*AQ91</f>
        <v>2186.66013689265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-16.1516472470968</v>
      </c>
      <c r="E92" s="13">
        <f t="shared" ref="E92:E103" si="99">D91</f>
        <v>-16.51</v>
      </c>
      <c r="F92" s="9" t="s">
        <v>109</v>
      </c>
      <c r="G92" s="6">
        <v>2</v>
      </c>
      <c r="H92" s="11">
        <f t="shared" si="83"/>
        <v>-16.1516472470968</v>
      </c>
      <c r="I92" s="11">
        <f t="shared" si="84"/>
        <v>256.998352752903</v>
      </c>
      <c r="J92" s="11">
        <f t="shared" si="85"/>
        <v>0.00185467847489422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0.151706448183773</v>
      </c>
      <c r="P92" s="11">
        <f t="shared" si="88"/>
        <v>0.000281366683949099</v>
      </c>
      <c r="Q92" s="16">
        <f t="shared" si="89"/>
        <v>3.65776689133829e-5</v>
      </c>
      <c r="R92" s="11">
        <f t="shared" si="90"/>
        <v>0.0098696</v>
      </c>
      <c r="S92" s="17">
        <f t="shared" si="91"/>
        <v>0.00370609436181638</v>
      </c>
      <c r="T92" s="3">
        <v>0.01</v>
      </c>
      <c r="U92" s="18">
        <f t="shared" si="92"/>
        <v>3.70609436181638e-5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0.0148370609436182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22.3166666666667</v>
      </c>
      <c r="AU92" s="1">
        <f t="shared" si="98"/>
        <v>2189.53333519204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-12.4510955709643</v>
      </c>
      <c r="E93" s="13">
        <f t="shared" si="99"/>
        <v>-16.1516472470968</v>
      </c>
      <c r="F93" s="9" t="s">
        <v>109</v>
      </c>
      <c r="G93" s="6">
        <v>3</v>
      </c>
      <c r="H93" s="11">
        <f t="shared" si="83"/>
        <v>-12.4510955709643</v>
      </c>
      <c r="I93" s="11">
        <f t="shared" si="84"/>
        <v>260.698904429036</v>
      </c>
      <c r="J93" s="11">
        <f t="shared" si="85"/>
        <v>0.00317561500043044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0.227345081499824</v>
      </c>
      <c r="P93" s="11">
        <f t="shared" si="88"/>
        <v>0.000721960451084922</v>
      </c>
      <c r="Q93" s="16">
        <f t="shared" si="89"/>
        <v>9.38548586410399e-5</v>
      </c>
      <c r="R93" s="11">
        <f t="shared" si="90"/>
        <v>0.0098696</v>
      </c>
      <c r="S93" s="17">
        <f t="shared" si="91"/>
        <v>0.00950948960860013</v>
      </c>
      <c r="T93" s="3">
        <v>0.01</v>
      </c>
      <c r="U93" s="18">
        <f t="shared" si="92"/>
        <v>9.50948960860013e-5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0.014895094896086</v>
      </c>
      <c r="AR93" s="25">
        <f t="shared" si="96"/>
        <v>7.592</v>
      </c>
      <c r="AS93" s="1">
        <f t="shared" si="97"/>
        <v>0.13</v>
      </c>
      <c r="AT93" s="2">
        <f t="shared" si="101"/>
        <v>22.3166666666667</v>
      </c>
      <c r="AU93" s="1">
        <f t="shared" si="98"/>
        <v>2198.09751606211</v>
      </c>
    </row>
    <row r="94" s="1" customFormat="1" spans="1:47">
      <c r="A94" s="6"/>
      <c r="B94" s="6"/>
      <c r="C94" s="9">
        <v>3</v>
      </c>
      <c r="D94" s="12">
        <v>-2.6918379246129</v>
      </c>
      <c r="E94" s="13">
        <f t="shared" si="99"/>
        <v>-12.4510955709643</v>
      </c>
      <c r="F94" s="9" t="s">
        <v>109</v>
      </c>
      <c r="G94" s="6">
        <v>4</v>
      </c>
      <c r="H94" s="11">
        <f t="shared" si="83"/>
        <v>-2.6918379246129</v>
      </c>
      <c r="I94" s="11">
        <f t="shared" si="84"/>
        <v>270.458162075387</v>
      </c>
      <c r="J94" s="11">
        <f t="shared" si="85"/>
        <v>0.0122215572554431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0.302543121048739</v>
      </c>
      <c r="P94" s="11">
        <f t="shared" si="88"/>
        <v>0.00369754807613764</v>
      </c>
      <c r="Q94" s="16">
        <f t="shared" si="89"/>
        <v>0.000480681249897893</v>
      </c>
      <c r="R94" s="11">
        <f t="shared" si="90"/>
        <v>0.0098696</v>
      </c>
      <c r="S94" s="17">
        <f t="shared" si="91"/>
        <v>0.048703214912245</v>
      </c>
      <c r="T94" s="3">
        <v>0.01</v>
      </c>
      <c r="U94" s="18">
        <f t="shared" si="92"/>
        <v>0.00048703214912245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0.0152870321491224</v>
      </c>
      <c r="AR94" s="25">
        <f t="shared" si="96"/>
        <v>7.592</v>
      </c>
      <c r="AS94" s="1">
        <f t="shared" si="97"/>
        <v>0.13</v>
      </c>
      <c r="AT94" s="2">
        <f t="shared" si="101"/>
        <v>22.3166666666667</v>
      </c>
      <c r="AU94" s="1">
        <f t="shared" si="98"/>
        <v>2255.93644279348</v>
      </c>
    </row>
    <row r="95" s="1" customFormat="1" spans="1:47">
      <c r="A95" s="6"/>
      <c r="B95" s="6"/>
      <c r="C95" s="9">
        <v>4</v>
      </c>
      <c r="D95" s="12">
        <v>5.76959415186667</v>
      </c>
      <c r="E95" s="13">
        <f t="shared" si="99"/>
        <v>-2.6918379246129</v>
      </c>
      <c r="F95" s="9" t="s">
        <v>109</v>
      </c>
      <c r="G95" s="6">
        <v>5</v>
      </c>
      <c r="H95" s="11">
        <f t="shared" si="83"/>
        <v>5.76959415186667</v>
      </c>
      <c r="I95" s="11">
        <f t="shared" si="84"/>
        <v>278.919594151867</v>
      </c>
      <c r="J95" s="11">
        <f t="shared" si="85"/>
        <v>0.0364283358543078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0.283903294323972</v>
      </c>
      <c r="O95" s="11">
        <f t="shared" si="100"/>
        <v>0.0908622786486301</v>
      </c>
      <c r="P95" s="11">
        <f t="shared" si="88"/>
        <v>0.00330996160309999</v>
      </c>
      <c r="Q95" s="16">
        <f t="shared" si="89"/>
        <v>0.000430295008402999</v>
      </c>
      <c r="R95" s="11">
        <f t="shared" si="90"/>
        <v>0.0098696</v>
      </c>
      <c r="S95" s="17">
        <f t="shared" si="91"/>
        <v>0.0435980190081664</v>
      </c>
      <c r="T95" s="3">
        <v>0.01</v>
      </c>
      <c r="U95" s="18">
        <f t="shared" si="92"/>
        <v>0.000435980190081664</v>
      </c>
      <c r="V95" s="17"/>
      <c r="W95" s="3"/>
      <c r="X95" s="18"/>
      <c r="Y95" s="19">
        <v>0.02</v>
      </c>
      <c r="Z95" s="3">
        <v>0.49</v>
      </c>
      <c r="AA95" s="20">
        <f t="shared" si="93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4"/>
        <v>0.005</v>
      </c>
      <c r="AQ95" s="1">
        <f t="shared" si="95"/>
        <v>0.0152359801900817</v>
      </c>
      <c r="AR95" s="25">
        <f t="shared" si="96"/>
        <v>7.592</v>
      </c>
      <c r="AS95" s="1">
        <f t="shared" si="97"/>
        <v>0.13</v>
      </c>
      <c r="AT95" s="2">
        <f t="shared" si="101"/>
        <v>22.3166666666667</v>
      </c>
      <c r="AU95" s="1">
        <f t="shared" si="98"/>
        <v>2248.4026079881</v>
      </c>
    </row>
    <row r="96" s="1" customFormat="1" spans="1:47">
      <c r="A96" s="6"/>
      <c r="B96" s="6"/>
      <c r="C96" s="9">
        <v>5</v>
      </c>
      <c r="D96" s="12">
        <v>12.9477546537419</v>
      </c>
      <c r="E96" s="13">
        <f t="shared" si="99"/>
        <v>5.76959415186667</v>
      </c>
      <c r="F96" s="9" t="s">
        <v>111</v>
      </c>
      <c r="G96" s="6">
        <v>6</v>
      </c>
      <c r="H96" s="11">
        <f t="shared" si="83"/>
        <v>12.9477546537419</v>
      </c>
      <c r="I96" s="11">
        <f t="shared" si="84"/>
        <v>286.097754653742</v>
      </c>
      <c r="J96" s="11">
        <f t="shared" si="85"/>
        <v>0.0874623545599644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0.16347231704553</v>
      </c>
      <c r="P96" s="11">
        <f t="shared" si="88"/>
        <v>0.0142976737541751</v>
      </c>
      <c r="Q96" s="16">
        <f t="shared" si="89"/>
        <v>0.00185869758804276</v>
      </c>
      <c r="R96" s="11">
        <f t="shared" si="90"/>
        <v>0.0098696</v>
      </c>
      <c r="S96" s="17">
        <f t="shared" si="91"/>
        <v>0.188325523632443</v>
      </c>
      <c r="T96" s="3">
        <v>0.01</v>
      </c>
      <c r="U96" s="18">
        <f t="shared" si="92"/>
        <v>0.00188325523632443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0.0289832552363244</v>
      </c>
      <c r="AR96" s="25">
        <f t="shared" si="96"/>
        <v>7.592</v>
      </c>
      <c r="AS96" s="1">
        <f t="shared" si="97"/>
        <v>0.13</v>
      </c>
      <c r="AT96" s="2">
        <f t="shared" si="101"/>
        <v>22.3166666666667</v>
      </c>
      <c r="AU96" s="1">
        <f t="shared" si="98"/>
        <v>4277.1141632068</v>
      </c>
    </row>
    <row r="97" s="1" customFormat="1" spans="1:47">
      <c r="A97" s="6"/>
      <c r="B97" s="6"/>
      <c r="C97" s="9">
        <v>6</v>
      </c>
      <c r="D97" s="12">
        <v>17.5408068476667</v>
      </c>
      <c r="E97" s="13">
        <f t="shared" si="99"/>
        <v>12.9477546537419</v>
      </c>
      <c r="F97" s="9" t="s">
        <v>109</v>
      </c>
      <c r="G97" s="6">
        <v>7</v>
      </c>
      <c r="H97" s="11">
        <f t="shared" si="83"/>
        <v>17.5408068476667</v>
      </c>
      <c r="I97" s="11">
        <f t="shared" si="84"/>
        <v>290.690806847667</v>
      </c>
      <c r="J97" s="11">
        <f t="shared" si="85"/>
        <v>0.149747014138977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0.225094643291355</v>
      </c>
      <c r="P97" s="11">
        <f t="shared" si="88"/>
        <v>0.0337072507315585</v>
      </c>
      <c r="Q97" s="16">
        <f t="shared" si="89"/>
        <v>0.00438194259510261</v>
      </c>
      <c r="R97" s="11">
        <f t="shared" si="90"/>
        <v>0.0098696</v>
      </c>
      <c r="S97" s="17">
        <f t="shared" si="91"/>
        <v>0.443983808371424</v>
      </c>
      <c r="T97" s="3">
        <v>0.01</v>
      </c>
      <c r="U97" s="18">
        <f t="shared" si="92"/>
        <v>0.00443983808371424</v>
      </c>
      <c r="V97" s="17"/>
      <c r="W97" s="3"/>
      <c r="X97" s="18"/>
      <c r="Y97" s="19">
        <v>0.04</v>
      </c>
      <c r="Z97" s="3">
        <v>0.49</v>
      </c>
      <c r="AA97" s="20">
        <f t="shared" si="93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0.0315398380837142</v>
      </c>
      <c r="AR97" s="25">
        <f t="shared" si="96"/>
        <v>7.592</v>
      </c>
      <c r="AS97" s="1">
        <f t="shared" si="97"/>
        <v>0.13</v>
      </c>
      <c r="AT97" s="2">
        <f t="shared" si="101"/>
        <v>22.3166666666667</v>
      </c>
      <c r="AU97" s="1">
        <f t="shared" si="98"/>
        <v>4654.39396207074</v>
      </c>
    </row>
    <row r="98" s="1" customFormat="1" spans="1:47">
      <c r="A98" s="6"/>
      <c r="B98" s="6"/>
      <c r="C98" s="9">
        <v>7</v>
      </c>
      <c r="D98" s="12">
        <v>21.2673582458064</v>
      </c>
      <c r="E98" s="13">
        <f t="shared" si="99"/>
        <v>17.5408068476667</v>
      </c>
      <c r="F98" s="9" t="s">
        <v>109</v>
      </c>
      <c r="G98" s="6">
        <v>8</v>
      </c>
      <c r="H98" s="11">
        <f t="shared" si="83"/>
        <v>21.2673582458064</v>
      </c>
      <c r="I98" s="11">
        <f t="shared" si="84"/>
        <v>294.417358245806</v>
      </c>
      <c r="J98" s="11">
        <f t="shared" si="85"/>
        <v>0.228814242753721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0.267307392559796</v>
      </c>
      <c r="P98" s="11">
        <f t="shared" si="88"/>
        <v>0.0611637386110416</v>
      </c>
      <c r="Q98" s="16">
        <f t="shared" si="89"/>
        <v>0.0079512860194354</v>
      </c>
      <c r="R98" s="11">
        <f t="shared" si="90"/>
        <v>0.0098696</v>
      </c>
      <c r="S98" s="17">
        <f t="shared" si="91"/>
        <v>0.805634070219199</v>
      </c>
      <c r="T98" s="3">
        <v>0.01</v>
      </c>
      <c r="U98" s="18">
        <f t="shared" si="92"/>
        <v>0.00805634070219199</v>
      </c>
      <c r="V98" s="17"/>
      <c r="W98" s="3"/>
      <c r="X98" s="18"/>
      <c r="Y98" s="19">
        <v>0.04</v>
      </c>
      <c r="Z98" s="3">
        <v>0.49</v>
      </c>
      <c r="AA98" s="20">
        <f t="shared" si="93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0.035156340702192</v>
      </c>
      <c r="AR98" s="25">
        <f t="shared" si="96"/>
        <v>7.592</v>
      </c>
      <c r="AS98" s="1">
        <f t="shared" si="97"/>
        <v>0.13</v>
      </c>
      <c r="AT98" s="2">
        <f t="shared" si="101"/>
        <v>22.3166666666667</v>
      </c>
      <c r="AU98" s="1">
        <f t="shared" si="98"/>
        <v>5188.08813978268</v>
      </c>
    </row>
    <row r="99" s="1" customFormat="1" spans="1:47">
      <c r="A99" s="6"/>
      <c r="B99" s="6"/>
      <c r="C99" s="9">
        <v>8</v>
      </c>
      <c r="D99" s="12">
        <v>18.646503803871</v>
      </c>
      <c r="E99" s="13">
        <f t="shared" si="99"/>
        <v>21.2673582458064</v>
      </c>
      <c r="F99" s="9" t="s">
        <v>109</v>
      </c>
      <c r="G99" s="6">
        <v>9</v>
      </c>
      <c r="H99" s="11">
        <f t="shared" si="83"/>
        <v>18.646503803871</v>
      </c>
      <c r="I99" s="11">
        <f t="shared" si="84"/>
        <v>291.796503803871</v>
      </c>
      <c r="J99" s="11">
        <f t="shared" si="85"/>
        <v>0.170012225144154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0.282063653948755</v>
      </c>
      <c r="P99" s="11">
        <f t="shared" si="88"/>
        <v>0.0479542694401186</v>
      </c>
      <c r="Q99" s="16">
        <f t="shared" si="89"/>
        <v>0.00623405502721541</v>
      </c>
      <c r="R99" s="11">
        <f t="shared" si="90"/>
        <v>0.0098696</v>
      </c>
      <c r="S99" s="17">
        <f t="shared" si="91"/>
        <v>0.631642115913047</v>
      </c>
      <c r="T99" s="3">
        <v>0.01</v>
      </c>
      <c r="U99" s="18">
        <f t="shared" si="92"/>
        <v>0.00631642115913047</v>
      </c>
      <c r="V99" s="17"/>
      <c r="W99" s="3"/>
      <c r="X99" s="18"/>
      <c r="Y99" s="19">
        <v>0.02</v>
      </c>
      <c r="Z99" s="3">
        <v>0.49</v>
      </c>
      <c r="AA99" s="20">
        <f t="shared" si="93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4"/>
        <v>0.005</v>
      </c>
      <c r="AQ99" s="1">
        <f t="shared" si="95"/>
        <v>0.0211164211591305</v>
      </c>
      <c r="AR99" s="25">
        <f t="shared" si="96"/>
        <v>7.592</v>
      </c>
      <c r="AS99" s="1">
        <f t="shared" si="97"/>
        <v>0.13</v>
      </c>
      <c r="AT99" s="2">
        <f t="shared" si="101"/>
        <v>22.3166666666667</v>
      </c>
      <c r="AU99" s="1">
        <f t="shared" si="98"/>
        <v>3116.19047893429</v>
      </c>
    </row>
    <row r="100" s="1" customFormat="1" spans="1:47">
      <c r="A100" s="6"/>
      <c r="B100" s="6"/>
      <c r="C100" s="9">
        <v>9</v>
      </c>
      <c r="D100" s="12">
        <v>13.799615489</v>
      </c>
      <c r="E100" s="13">
        <f t="shared" si="99"/>
        <v>18.646503803871</v>
      </c>
      <c r="F100" s="9" t="s">
        <v>109</v>
      </c>
      <c r="G100" s="6">
        <v>10</v>
      </c>
      <c r="H100" s="11">
        <f t="shared" si="83"/>
        <v>13.799615489</v>
      </c>
      <c r="I100" s="11">
        <f t="shared" si="84"/>
        <v>286.949615489</v>
      </c>
      <c r="J100" s="11">
        <f t="shared" si="85"/>
        <v>0.0967607770439844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0.310029384508636</v>
      </c>
      <c r="P100" s="11">
        <f t="shared" si="88"/>
        <v>0.0299986841515239</v>
      </c>
      <c r="Q100" s="16">
        <f t="shared" si="89"/>
        <v>0.0038998289396981</v>
      </c>
      <c r="R100" s="11">
        <f t="shared" si="90"/>
        <v>0.0098696</v>
      </c>
      <c r="S100" s="17">
        <f t="shared" si="91"/>
        <v>0.395135460373075</v>
      </c>
      <c r="T100" s="3">
        <v>0.01</v>
      </c>
      <c r="U100" s="18">
        <f t="shared" si="92"/>
        <v>0.00395135460373075</v>
      </c>
      <c r="V100" s="17"/>
      <c r="W100" s="3"/>
      <c r="X100" s="18"/>
      <c r="Y100" s="19">
        <v>0.02</v>
      </c>
      <c r="Z100" s="3">
        <v>0.49</v>
      </c>
      <c r="AA100" s="20">
        <f t="shared" si="93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0.0187513546037308</v>
      </c>
      <c r="AR100" s="25">
        <f t="shared" si="96"/>
        <v>7.592</v>
      </c>
      <c r="AS100" s="1">
        <f t="shared" si="97"/>
        <v>0.13</v>
      </c>
      <c r="AT100" s="2">
        <f t="shared" si="101"/>
        <v>22.3166666666667</v>
      </c>
      <c r="AU100" s="1">
        <f t="shared" si="98"/>
        <v>2767.17310395189</v>
      </c>
    </row>
    <row r="101" s="1" customFormat="1" spans="1:47">
      <c r="A101" s="6"/>
      <c r="B101" s="6"/>
      <c r="C101" s="9">
        <v>10</v>
      </c>
      <c r="D101" s="12">
        <v>4.68782764983871</v>
      </c>
      <c r="E101" s="13">
        <f t="shared" si="99"/>
        <v>13.799615489</v>
      </c>
      <c r="F101" s="9" t="s">
        <v>109</v>
      </c>
      <c r="G101" s="6">
        <v>11</v>
      </c>
      <c r="H101" s="11">
        <f t="shared" si="83"/>
        <v>4.68782764983871</v>
      </c>
      <c r="I101" s="11">
        <f t="shared" si="84"/>
        <v>277.837827649839</v>
      </c>
      <c r="J101" s="11">
        <f t="shared" si="85"/>
        <v>0.0317987928636986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0.266029165339257</v>
      </c>
      <c r="O101" s="11">
        <f t="shared" si="100"/>
        <v>0.0899215350178556</v>
      </c>
      <c r="P101" s="11">
        <f t="shared" si="88"/>
        <v>0.00285939626601861</v>
      </c>
      <c r="Q101" s="16">
        <f t="shared" si="89"/>
        <v>0.000371721514582419</v>
      </c>
      <c r="R101" s="11">
        <f t="shared" si="90"/>
        <v>0.0098696</v>
      </c>
      <c r="S101" s="17">
        <f t="shared" si="91"/>
        <v>0.0376632806377583</v>
      </c>
      <c r="T101" s="3">
        <v>0.01</v>
      </c>
      <c r="U101" s="18">
        <f t="shared" si="92"/>
        <v>0.000376632806377583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0.0151766328063776</v>
      </c>
      <c r="AR101" s="25">
        <f t="shared" si="96"/>
        <v>7.592</v>
      </c>
      <c r="AS101" s="1">
        <f t="shared" si="97"/>
        <v>0.13</v>
      </c>
      <c r="AT101" s="2">
        <f t="shared" si="101"/>
        <v>22.3166666666667</v>
      </c>
      <c r="AU101" s="1">
        <f t="shared" si="98"/>
        <v>2239.64460156955</v>
      </c>
    </row>
    <row r="102" s="1" customFormat="1" spans="1:48">
      <c r="A102" s="6"/>
      <c r="B102" s="6"/>
      <c r="C102" s="9">
        <v>11</v>
      </c>
      <c r="D102" s="12">
        <v>-8.95007469893333</v>
      </c>
      <c r="E102" s="13">
        <f t="shared" si="99"/>
        <v>4.68782764983871</v>
      </c>
      <c r="F102" s="9" t="s">
        <v>111</v>
      </c>
      <c r="G102" s="6">
        <v>12</v>
      </c>
      <c r="H102" s="11">
        <f t="shared" si="83"/>
        <v>-8.95007469893333</v>
      </c>
      <c r="I102" s="11">
        <f t="shared" si="84"/>
        <v>264.199925301067</v>
      </c>
      <c r="J102" s="11">
        <f t="shared" si="85"/>
        <v>0.00520919522064897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0.162982138751837</v>
      </c>
      <c r="P102" s="11">
        <f t="shared" si="88"/>
        <v>0.000849005778237216</v>
      </c>
      <c r="Q102" s="16">
        <f t="shared" si="89"/>
        <v>0.000110370751170838</v>
      </c>
      <c r="R102" s="11">
        <f t="shared" si="90"/>
        <v>0.0098696</v>
      </c>
      <c r="S102" s="17">
        <f t="shared" si="91"/>
        <v>0.0111829001348422</v>
      </c>
      <c r="T102" s="3">
        <v>0.01</v>
      </c>
      <c r="U102" s="18">
        <f t="shared" si="92"/>
        <v>0.000111829001348422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0.0149118290013484</v>
      </c>
      <c r="AR102" s="25">
        <f t="shared" si="96"/>
        <v>7.592</v>
      </c>
      <c r="AS102" s="1">
        <f t="shared" si="97"/>
        <v>0.13</v>
      </c>
      <c r="AT102" s="2">
        <f t="shared" si="101"/>
        <v>22.3166666666667</v>
      </c>
      <c r="AU102" s="1">
        <f t="shared" si="98"/>
        <v>2200.56699983965</v>
      </c>
      <c r="AV102" s="1">
        <f>SUM(AU91:AU102)</f>
        <v>35521.801488284</v>
      </c>
    </row>
    <row r="103" s="1" customFormat="1" spans="1:46">
      <c r="A103" s="6"/>
      <c r="B103" s="6"/>
      <c r="C103" s="9">
        <v>12</v>
      </c>
      <c r="D103" s="12">
        <v>-18.7525120810968</v>
      </c>
      <c r="E103" s="13">
        <f t="shared" si="99"/>
        <v>-8.95007469893333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10">
        <v>-16.51</v>
      </c>
      <c r="E107" s="9"/>
      <c r="F107" s="9"/>
      <c r="G107" s="6">
        <v>1</v>
      </c>
      <c r="H107" s="11">
        <f t="shared" ref="H107:H118" si="102">E108</f>
        <v>-16.51</v>
      </c>
      <c r="I107" s="11">
        <f t="shared" ref="I107:I118" si="103">H107+273.15</f>
        <v>256.64</v>
      </c>
      <c r="J107" s="11">
        <f t="shared" ref="J107:J118" si="104">EXP(($C$18*(I107-$C$16))/($C$19*I107*$C$16))</f>
        <v>0.00175911243712577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0.0048598735433608</v>
      </c>
      <c r="Q107" s="16">
        <f t="shared" ref="Q107:Q118" si="108">P107*$B$109</f>
        <v>0.00140936332757463</v>
      </c>
      <c r="R107" s="11">
        <f t="shared" ref="R107:R118" si="109">L107*$B$109</f>
        <v>0.80117865</v>
      </c>
      <c r="S107" s="17">
        <f t="shared" ref="S107:S118" si="110">Q107/R107</f>
        <v>0.00175911243712577</v>
      </c>
      <c r="T107" s="3">
        <v>0.27</v>
      </c>
      <c r="U107" s="18">
        <f t="shared" ref="U107:U118" si="111">S107*T107</f>
        <v>0.000474960358023957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0.226492284797564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 t="shared" ref="AE107:AE118" si="115">$E$9/12</f>
        <v>227.2325</v>
      </c>
      <c r="AF107" s="1">
        <f t="shared" ref="AF107:AF118" si="116">AE107*10000*AC107*AB107</f>
        <v>5266128.65467732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2">
        <v>-16.1516472470968</v>
      </c>
      <c r="E108" s="13">
        <f t="shared" ref="E108:E119" si="117">D107</f>
        <v>-16.51</v>
      </c>
      <c r="F108" s="9" t="s">
        <v>109</v>
      </c>
      <c r="G108" s="6">
        <v>2</v>
      </c>
      <c r="H108" s="11">
        <f t="shared" si="102"/>
        <v>-16.1516472470968</v>
      </c>
      <c r="I108" s="11">
        <f t="shared" si="103"/>
        <v>256.998352752903</v>
      </c>
      <c r="J108" s="11">
        <f t="shared" si="104"/>
        <v>0.00185467847489422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5.52051012645664</v>
      </c>
      <c r="P108" s="11">
        <f t="shared" si="107"/>
        <v>0.0102387713019747</v>
      </c>
      <c r="Q108" s="16">
        <f t="shared" si="108"/>
        <v>0.00296924367757265</v>
      </c>
      <c r="R108" s="11">
        <f t="shared" si="109"/>
        <v>0.80117865</v>
      </c>
      <c r="S108" s="17">
        <f t="shared" si="110"/>
        <v>0.00370609436181637</v>
      </c>
      <c r="T108" s="3">
        <v>0.27</v>
      </c>
      <c r="U108" s="18">
        <f t="shared" si="111"/>
        <v>0.00100064547769042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0.226594425416315</v>
      </c>
      <c r="AC108" s="25">
        <f t="shared" si="113"/>
        <v>10.2321666666667</v>
      </c>
      <c r="AD108" s="1">
        <f t="shared" si="114"/>
        <v>0.29</v>
      </c>
      <c r="AE108" s="26">
        <f t="shared" si="115"/>
        <v>227.2325</v>
      </c>
      <c r="AF108" s="1">
        <f t="shared" si="116"/>
        <v>5268503.50660524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2">
        <v>-12.4510955709643</v>
      </c>
      <c r="E109" s="13">
        <f t="shared" si="117"/>
        <v>-16.1516472470968</v>
      </c>
      <c r="F109" s="9" t="s">
        <v>109</v>
      </c>
      <c r="G109" s="6">
        <v>3</v>
      </c>
      <c r="H109" s="11">
        <f t="shared" si="102"/>
        <v>-12.4510955709643</v>
      </c>
      <c r="I109" s="11">
        <f t="shared" si="103"/>
        <v>260.698904429036</v>
      </c>
      <c r="J109" s="11">
        <f t="shared" si="104"/>
        <v>0.00317561500043044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8.27295635515466</v>
      </c>
      <c r="P109" s="11">
        <f t="shared" si="107"/>
        <v>0.0262717242993355</v>
      </c>
      <c r="Q109" s="16">
        <f t="shared" si="108"/>
        <v>0.00761880004680728</v>
      </c>
      <c r="R109" s="11">
        <f t="shared" si="109"/>
        <v>0.80117865</v>
      </c>
      <c r="S109" s="17">
        <f t="shared" si="110"/>
        <v>0.00950948960860013</v>
      </c>
      <c r="T109" s="3">
        <v>0.27</v>
      </c>
      <c r="U109" s="18">
        <f t="shared" si="111"/>
        <v>0.00256756219432204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0.226898877334357</v>
      </c>
      <c r="AC109" s="25">
        <f t="shared" si="113"/>
        <v>10.2321666666667</v>
      </c>
      <c r="AD109" s="1">
        <f t="shared" si="114"/>
        <v>0.29</v>
      </c>
      <c r="AE109" s="26">
        <f t="shared" si="115"/>
        <v>227.2325</v>
      </c>
      <c r="AF109" s="1">
        <f t="shared" si="116"/>
        <v>5275582.25973365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-2.6918379246129</v>
      </c>
      <c r="E110" s="13">
        <f t="shared" si="117"/>
        <v>-12.4510955709643</v>
      </c>
      <c r="F110" s="9" t="s">
        <v>109</v>
      </c>
      <c r="G110" s="6">
        <v>4</v>
      </c>
      <c r="H110" s="11">
        <f t="shared" si="102"/>
        <v>-2.6918379246129</v>
      </c>
      <c r="I110" s="11">
        <f t="shared" si="103"/>
        <v>270.458162075387</v>
      </c>
      <c r="J110" s="11">
        <f t="shared" si="104"/>
        <v>0.0122215572554431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11.0093696308553</v>
      </c>
      <c r="P110" s="11">
        <f t="shared" si="107"/>
        <v>0.134551641289835</v>
      </c>
      <c r="Q110" s="16">
        <f t="shared" si="108"/>
        <v>0.0390199759740523</v>
      </c>
      <c r="R110" s="11">
        <f t="shared" si="109"/>
        <v>0.80117865</v>
      </c>
      <c r="S110" s="17">
        <f t="shared" si="110"/>
        <v>0.0487032149122449</v>
      </c>
      <c r="T110" s="3">
        <v>0.27</v>
      </c>
      <c r="U110" s="18">
        <f t="shared" si="111"/>
        <v>0.0131498680263061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12"/>
        <v>0.228955019357511</v>
      </c>
      <c r="AC110" s="25">
        <f t="shared" si="113"/>
        <v>10.2321666666667</v>
      </c>
      <c r="AD110" s="1">
        <f t="shared" si="114"/>
        <v>0.29</v>
      </c>
      <c r="AE110" s="26">
        <f t="shared" si="115"/>
        <v>227.2325</v>
      </c>
      <c r="AF110" s="1">
        <f t="shared" si="116"/>
        <v>5323389.22338319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5.76959415186667</v>
      </c>
      <c r="E111" s="13">
        <f t="shared" si="117"/>
        <v>-2.6918379246129</v>
      </c>
      <c r="F111" s="9" t="s">
        <v>109</v>
      </c>
      <c r="G111" s="6">
        <v>5</v>
      </c>
      <c r="H111" s="11">
        <f t="shared" si="102"/>
        <v>5.76959415186667</v>
      </c>
      <c r="I111" s="11">
        <f t="shared" si="103"/>
        <v>278.919594151867</v>
      </c>
      <c r="J111" s="11">
        <f t="shared" si="104"/>
        <v>0.0364283358543078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10.3310770900872</v>
      </c>
      <c r="O111" s="11">
        <f t="shared" si="118"/>
        <v>3.30642589947828</v>
      </c>
      <c r="P111" s="11">
        <f t="shared" si="107"/>
        <v>0.120447593143576</v>
      </c>
      <c r="Q111" s="16">
        <f t="shared" si="108"/>
        <v>0.0349298020116371</v>
      </c>
      <c r="R111" s="11">
        <f t="shared" si="109"/>
        <v>0.80117865</v>
      </c>
      <c r="S111" s="17">
        <f t="shared" si="110"/>
        <v>0.0435980190081664</v>
      </c>
      <c r="T111" s="3">
        <v>0.27</v>
      </c>
      <c r="U111" s="18">
        <f t="shared" si="111"/>
        <v>0.0117714651322049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12"/>
        <v>0.228687195675187</v>
      </c>
      <c r="AC111" s="25">
        <f t="shared" si="113"/>
        <v>10.2321666666667</v>
      </c>
      <c r="AD111" s="1">
        <f t="shared" si="114"/>
        <v>0.29</v>
      </c>
      <c r="AE111" s="26">
        <f t="shared" si="115"/>
        <v>227.2325</v>
      </c>
      <c r="AF111" s="1">
        <f t="shared" si="116"/>
        <v>5317162.10633527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12.9477546537419</v>
      </c>
      <c r="E112" s="13">
        <f t="shared" si="117"/>
        <v>5.76959415186667</v>
      </c>
      <c r="F112" s="9" t="s">
        <v>111</v>
      </c>
      <c r="G112" s="6">
        <v>6</v>
      </c>
      <c r="H112" s="11">
        <f t="shared" si="102"/>
        <v>12.9477546537419</v>
      </c>
      <c r="I112" s="11">
        <f t="shared" si="103"/>
        <v>286.097754653742</v>
      </c>
      <c r="J112" s="11">
        <f t="shared" si="104"/>
        <v>0.0874623545599644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5.9486633063347</v>
      </c>
      <c r="P112" s="11">
        <f t="shared" si="107"/>
        <v>0.520284099256496</v>
      </c>
      <c r="Q112" s="16">
        <f t="shared" si="108"/>
        <v>0.150882388784384</v>
      </c>
      <c r="R112" s="11">
        <f t="shared" si="109"/>
        <v>0.80117865</v>
      </c>
      <c r="S112" s="17">
        <f t="shared" si="110"/>
        <v>0.188325523632443</v>
      </c>
      <c r="T112" s="3">
        <v>0.27</v>
      </c>
      <c r="U112" s="18">
        <f t="shared" si="111"/>
        <v>0.0508478913807596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0.285079745295282</v>
      </c>
      <c r="AC112" s="25">
        <f t="shared" si="113"/>
        <v>10.2321666666667</v>
      </c>
      <c r="AD112" s="1">
        <f t="shared" si="114"/>
        <v>0.29</v>
      </c>
      <c r="AE112" s="26">
        <f t="shared" si="115"/>
        <v>227.2325</v>
      </c>
      <c r="AF112" s="1">
        <f t="shared" si="116"/>
        <v>6628334.45699665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17.5408068476667</v>
      </c>
      <c r="E113" s="13">
        <f t="shared" si="117"/>
        <v>12.9477546537419</v>
      </c>
      <c r="F113" s="9" t="s">
        <v>109</v>
      </c>
      <c r="G113" s="6">
        <v>7</v>
      </c>
      <c r="H113" s="11">
        <f t="shared" si="102"/>
        <v>17.5408068476667</v>
      </c>
      <c r="I113" s="11">
        <f t="shared" si="103"/>
        <v>290.690806847667</v>
      </c>
      <c r="J113" s="11">
        <f t="shared" si="104"/>
        <v>0.149747014138977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8.1910642070782</v>
      </c>
      <c r="P113" s="11">
        <f t="shared" si="107"/>
        <v>1.22658740763061</v>
      </c>
      <c r="Q113" s="16">
        <f t="shared" si="108"/>
        <v>0.355710348212877</v>
      </c>
      <c r="R113" s="11">
        <f t="shared" si="109"/>
        <v>0.80117865</v>
      </c>
      <c r="S113" s="17">
        <f t="shared" si="110"/>
        <v>0.443983808371424</v>
      </c>
      <c r="T113" s="3">
        <v>0.27</v>
      </c>
      <c r="U113" s="18">
        <f t="shared" si="111"/>
        <v>0.119875628260285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12"/>
        <v>0.298491834570973</v>
      </c>
      <c r="AC113" s="25">
        <f t="shared" si="113"/>
        <v>10.2321666666667</v>
      </c>
      <c r="AD113" s="1">
        <f t="shared" si="114"/>
        <v>0.29</v>
      </c>
      <c r="AE113" s="26">
        <f t="shared" si="115"/>
        <v>227.2325</v>
      </c>
      <c r="AF113" s="1">
        <f t="shared" si="116"/>
        <v>6940176.37124525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21.2673582458064</v>
      </c>
      <c r="E114" s="13">
        <f t="shared" si="117"/>
        <v>17.5408068476667</v>
      </c>
      <c r="F114" s="9" t="s">
        <v>109</v>
      </c>
      <c r="G114" s="6">
        <v>8</v>
      </c>
      <c r="H114" s="11">
        <f t="shared" si="102"/>
        <v>21.2673582458064</v>
      </c>
      <c r="I114" s="11">
        <f t="shared" si="103"/>
        <v>294.417358245806</v>
      </c>
      <c r="J114" s="11">
        <f t="shared" si="104"/>
        <v>0.228814242753721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9.72716179944759</v>
      </c>
      <c r="P114" s="11">
        <f t="shared" si="107"/>
        <v>2.22571316128353</v>
      </c>
      <c r="Q114" s="16">
        <f t="shared" si="108"/>
        <v>0.645456816772223</v>
      </c>
      <c r="R114" s="11">
        <f t="shared" si="109"/>
        <v>0.80117865</v>
      </c>
      <c r="S114" s="17">
        <f t="shared" si="110"/>
        <v>0.805634070219199</v>
      </c>
      <c r="T114" s="3">
        <v>0.27</v>
      </c>
      <c r="U114" s="18">
        <f t="shared" si="111"/>
        <v>0.217521198959184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12"/>
        <v>0.317464368957769</v>
      </c>
      <c r="AC114" s="25">
        <f t="shared" si="113"/>
        <v>10.2321666666667</v>
      </c>
      <c r="AD114" s="1">
        <f t="shared" si="114"/>
        <v>0.29</v>
      </c>
      <c r="AE114" s="26">
        <f t="shared" si="115"/>
        <v>227.2325</v>
      </c>
      <c r="AF114" s="1">
        <f t="shared" si="116"/>
        <v>7381303.12783856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18.646503803871</v>
      </c>
      <c r="E115" s="13">
        <f t="shared" si="117"/>
        <v>21.2673582458064</v>
      </c>
      <c r="F115" s="9" t="s">
        <v>109</v>
      </c>
      <c r="G115" s="6">
        <v>9</v>
      </c>
      <c r="H115" s="11">
        <f t="shared" si="102"/>
        <v>18.646503803871</v>
      </c>
      <c r="I115" s="11">
        <f t="shared" si="103"/>
        <v>291.796503803871</v>
      </c>
      <c r="J115" s="11">
        <f t="shared" si="104"/>
        <v>0.170012225144154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10.2641336381641</v>
      </c>
      <c r="P115" s="11">
        <f t="shared" si="107"/>
        <v>1.74502819900124</v>
      </c>
      <c r="Q115" s="16">
        <f t="shared" si="108"/>
        <v>0.506058177710359</v>
      </c>
      <c r="R115" s="11">
        <f t="shared" si="109"/>
        <v>0.80117865</v>
      </c>
      <c r="S115" s="17">
        <f t="shared" si="110"/>
        <v>0.631642115913047</v>
      </c>
      <c r="T115" s="3">
        <v>0.27</v>
      </c>
      <c r="U115" s="18">
        <f t="shared" si="111"/>
        <v>0.170543371296523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12"/>
        <v>0.259536577042914</v>
      </c>
      <c r="AC115" s="25">
        <f t="shared" si="113"/>
        <v>10.2321666666667</v>
      </c>
      <c r="AD115" s="1">
        <f t="shared" si="114"/>
        <v>0.29</v>
      </c>
      <c r="AE115" s="26">
        <f t="shared" si="115"/>
        <v>227.2325</v>
      </c>
      <c r="AF115" s="1">
        <f t="shared" si="116"/>
        <v>6034435.1531627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13.799615489</v>
      </c>
      <c r="E116" s="13">
        <f t="shared" si="117"/>
        <v>18.646503803871</v>
      </c>
      <c r="F116" s="9" t="s">
        <v>109</v>
      </c>
      <c r="G116" s="6">
        <v>10</v>
      </c>
      <c r="H116" s="11">
        <f t="shared" si="102"/>
        <v>13.799615489</v>
      </c>
      <c r="I116" s="11">
        <f t="shared" si="103"/>
        <v>286.949615489</v>
      </c>
      <c r="J116" s="11">
        <f t="shared" si="104"/>
        <v>0.0967607770439844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11.2817904391628</v>
      </c>
      <c r="P116" s="11">
        <f t="shared" si="107"/>
        <v>1.09163480934079</v>
      </c>
      <c r="Q116" s="16">
        <f t="shared" si="108"/>
        <v>0.316574094708829</v>
      </c>
      <c r="R116" s="11">
        <f t="shared" si="109"/>
        <v>0.80117865</v>
      </c>
      <c r="S116" s="17">
        <f t="shared" si="110"/>
        <v>0.395135460373075</v>
      </c>
      <c r="T116" s="3">
        <v>0.27</v>
      </c>
      <c r="U116" s="18">
        <f t="shared" si="111"/>
        <v>0.10668657430073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12"/>
        <v>0.247129201386632</v>
      </c>
      <c r="AC116" s="25">
        <f t="shared" si="113"/>
        <v>10.2321666666667</v>
      </c>
      <c r="AD116" s="1">
        <f t="shared" si="114"/>
        <v>0.29</v>
      </c>
      <c r="AE116" s="26">
        <f t="shared" si="115"/>
        <v>227.2325</v>
      </c>
      <c r="AF116" s="1">
        <f t="shared" si="116"/>
        <v>5745953.64249538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4.68782764983871</v>
      </c>
      <c r="E117" s="13">
        <f t="shared" si="117"/>
        <v>13.799615489</v>
      </c>
      <c r="F117" s="9" t="s">
        <v>109</v>
      </c>
      <c r="G117" s="6">
        <v>11</v>
      </c>
      <c r="H117" s="11">
        <f t="shared" si="102"/>
        <v>4.68782764983871</v>
      </c>
      <c r="I117" s="11">
        <f t="shared" si="103"/>
        <v>277.837827649839</v>
      </c>
      <c r="J117" s="11">
        <f t="shared" si="104"/>
        <v>0.0317987928636986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9.68064784833093</v>
      </c>
      <c r="O117" s="11">
        <f t="shared" si="118"/>
        <v>3.2721927814911</v>
      </c>
      <c r="P117" s="11">
        <f t="shared" si="107"/>
        <v>0.104051780468725</v>
      </c>
      <c r="Q117" s="16">
        <f t="shared" si="108"/>
        <v>0.0301750163359303</v>
      </c>
      <c r="R117" s="11">
        <f t="shared" si="109"/>
        <v>0.80117865</v>
      </c>
      <c r="S117" s="17">
        <f t="shared" si="110"/>
        <v>0.0376632806377583</v>
      </c>
      <c r="T117" s="3">
        <v>0.27</v>
      </c>
      <c r="U117" s="18">
        <f t="shared" si="111"/>
        <v>0.0101690857721947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0.228375853365537</v>
      </c>
      <c r="AC117" s="25">
        <f t="shared" si="113"/>
        <v>10.2321666666667</v>
      </c>
      <c r="AD117" s="1">
        <f t="shared" si="114"/>
        <v>0.29</v>
      </c>
      <c r="AE117" s="26">
        <f t="shared" si="115"/>
        <v>227.2325</v>
      </c>
      <c r="AF117" s="1">
        <f t="shared" si="116"/>
        <v>5309923.1460337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-8.95007469893333</v>
      </c>
      <c r="E118" s="13">
        <f t="shared" si="117"/>
        <v>4.68782764983871</v>
      </c>
      <c r="F118" s="9" t="s">
        <v>111</v>
      </c>
      <c r="G118" s="6">
        <v>12</v>
      </c>
      <c r="H118" s="11">
        <f t="shared" si="102"/>
        <v>-8.95007469893333</v>
      </c>
      <c r="I118" s="11">
        <f t="shared" si="103"/>
        <v>264.199925301067</v>
      </c>
      <c r="J118" s="11">
        <f t="shared" si="104"/>
        <v>0.00520919522064897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5.93082600102238</v>
      </c>
      <c r="P118" s="11">
        <f t="shared" si="107"/>
        <v>0.0308948304590264</v>
      </c>
      <c r="Q118" s="16">
        <f t="shared" si="108"/>
        <v>0.00895950083311766</v>
      </c>
      <c r="R118" s="11">
        <f t="shared" si="109"/>
        <v>0.80117865</v>
      </c>
      <c r="S118" s="17">
        <f t="shared" si="110"/>
        <v>0.0111829001348422</v>
      </c>
      <c r="T118" s="3">
        <v>0.27</v>
      </c>
      <c r="U118" s="18">
        <f t="shared" si="111"/>
        <v>0.00301938303640738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0.226986666123974</v>
      </c>
      <c r="AC118" s="25">
        <f t="shared" si="113"/>
        <v>10.2321666666667</v>
      </c>
      <c r="AD118" s="1">
        <f t="shared" si="114"/>
        <v>0.29</v>
      </c>
      <c r="AE118" s="26">
        <f t="shared" si="115"/>
        <v>227.2325</v>
      </c>
      <c r="AF118" s="1">
        <f t="shared" si="116"/>
        <v>5277623.4200362</v>
      </c>
      <c r="AG118" s="1">
        <f>SUM(AF107:AF118)</f>
        <v>69768515.0685431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-18.7525120810968</v>
      </c>
      <c r="E119" s="13">
        <f t="shared" si="117"/>
        <v>-8.95007469893333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-16.51</v>
      </c>
      <c r="E123" s="9"/>
      <c r="F123" s="9"/>
      <c r="G123" s="6">
        <v>1</v>
      </c>
      <c r="H123" s="11">
        <f t="shared" ref="H123:H134" si="119">E124</f>
        <v>-16.51</v>
      </c>
      <c r="I123" s="11">
        <f t="shared" ref="I123:I134" si="120">H123+273.15</f>
        <v>256.64</v>
      </c>
      <c r="J123" s="11">
        <f t="shared" ref="J123:J134" si="121">EXP(($C$18*(I123-$C$16))/($C$19*I123*$C$16))</f>
        <v>0.00175911243712577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0.000916884584478692</v>
      </c>
      <c r="Q123" s="16">
        <f t="shared" ref="Q123:Q134" si="125">P123*$B$125</f>
        <v>0.00023838999196446</v>
      </c>
      <c r="R123" s="11">
        <f t="shared" ref="R123:R134" si="126">L123*$B$125</f>
        <v>0.1355172</v>
      </c>
      <c r="S123" s="17">
        <f t="shared" ref="S123:S134" si="127">Q123/R123</f>
        <v>0.00175911243712577</v>
      </c>
      <c r="T123" s="3">
        <v>0.01</v>
      </c>
      <c r="U123" s="18">
        <f t="shared" ref="U123:U134" si="128">S123*T123</f>
        <v>1.75911243712577e-5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0.00550759112437126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1.11666666666667</v>
      </c>
      <c r="AX123" s="1">
        <f t="shared" ref="AX123:AX134" si="134">AW123*10000*AV123*0.67*AU123*AT123</f>
        <v>558.411644838548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-16.1516472470968</v>
      </c>
      <c r="E124" s="13">
        <f t="shared" ref="E124:E135" si="135">D123</f>
        <v>-16.51</v>
      </c>
      <c r="F124" s="9" t="s">
        <v>109</v>
      </c>
      <c r="G124" s="6">
        <v>2</v>
      </c>
      <c r="H124" s="11">
        <f t="shared" si="119"/>
        <v>-16.1516472470968</v>
      </c>
      <c r="I124" s="11">
        <f t="shared" si="120"/>
        <v>256.998352752903</v>
      </c>
      <c r="J124" s="11">
        <f t="shared" si="121"/>
        <v>0.00185467847489422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1.04152311541552</v>
      </c>
      <c r="P124" s="11">
        <f t="shared" si="124"/>
        <v>0.00193169050326593</v>
      </c>
      <c r="Q124" s="16">
        <f t="shared" si="125"/>
        <v>0.000502239530849142</v>
      </c>
      <c r="R124" s="11">
        <f t="shared" si="126"/>
        <v>0.1355172</v>
      </c>
      <c r="S124" s="17">
        <f t="shared" si="127"/>
        <v>0.00370609436181638</v>
      </c>
      <c r="T124" s="3">
        <v>0.01</v>
      </c>
      <c r="U124" s="18">
        <f t="shared" si="128"/>
        <v>3.70609436181638e-5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0.00552706094361816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1.11666666666667</v>
      </c>
      <c r="AX124" s="1">
        <f t="shared" si="134"/>
        <v>560.385679138636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-12.4510955709643</v>
      </c>
      <c r="E125" s="13">
        <f t="shared" si="135"/>
        <v>-16.1516472470968</v>
      </c>
      <c r="F125" s="9" t="s">
        <v>109</v>
      </c>
      <c r="G125" s="6">
        <v>3</v>
      </c>
      <c r="H125" s="11">
        <f t="shared" si="119"/>
        <v>-12.4510955709643</v>
      </c>
      <c r="I125" s="11">
        <f t="shared" si="120"/>
        <v>260.698904429036</v>
      </c>
      <c r="J125" s="11">
        <f t="shared" si="121"/>
        <v>0.00317561500043044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1.56081142491226</v>
      </c>
      <c r="P125" s="11">
        <f t="shared" si="124"/>
        <v>0.00495653617379456</v>
      </c>
      <c r="Q125" s="16">
        <f t="shared" si="125"/>
        <v>0.00128869940518659</v>
      </c>
      <c r="R125" s="11">
        <f t="shared" si="126"/>
        <v>0.1355172</v>
      </c>
      <c r="S125" s="17">
        <f t="shared" si="127"/>
        <v>0.00950948960860013</v>
      </c>
      <c r="T125" s="3">
        <v>0.01</v>
      </c>
      <c r="U125" s="18">
        <f t="shared" si="128"/>
        <v>9.50948960860013e-5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0.005585094896086</v>
      </c>
      <c r="AU125" s="25">
        <f t="shared" si="132"/>
        <v>52.122</v>
      </c>
      <c r="AV125" s="1">
        <f t="shared" si="133"/>
        <v>0.26</v>
      </c>
      <c r="AW125" s="2">
        <f t="shared" si="137"/>
        <v>1.11666666666667</v>
      </c>
      <c r="AX125" s="1">
        <f t="shared" si="134"/>
        <v>566.269709765138</v>
      </c>
    </row>
    <row r="126" s="1" customFormat="1" spans="1:50">
      <c r="A126" s="6"/>
      <c r="B126" s="6"/>
      <c r="C126" s="9">
        <v>3</v>
      </c>
      <c r="D126" s="12">
        <v>-2.6918379246129</v>
      </c>
      <c r="E126" s="13">
        <f t="shared" si="135"/>
        <v>-12.4510955709643</v>
      </c>
      <c r="F126" s="9" t="s">
        <v>109</v>
      </c>
      <c r="G126" s="6">
        <v>4</v>
      </c>
      <c r="H126" s="11">
        <f t="shared" si="119"/>
        <v>-2.6918379246129</v>
      </c>
      <c r="I126" s="11">
        <f t="shared" si="120"/>
        <v>270.458162075387</v>
      </c>
      <c r="J126" s="11">
        <f t="shared" si="121"/>
        <v>0.0122215572554431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2.07707488873846</v>
      </c>
      <c r="P126" s="11">
        <f t="shared" si="124"/>
        <v>0.0253850896765603</v>
      </c>
      <c r="Q126" s="16">
        <f t="shared" si="125"/>
        <v>0.00660012331590568</v>
      </c>
      <c r="R126" s="11">
        <f t="shared" si="126"/>
        <v>0.1355172</v>
      </c>
      <c r="S126" s="17">
        <f t="shared" si="127"/>
        <v>0.0487032149122449</v>
      </c>
      <c r="T126" s="3">
        <v>0.01</v>
      </c>
      <c r="U126" s="18">
        <f t="shared" si="128"/>
        <v>0.000487032149122449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0.00597703214912245</v>
      </c>
      <c r="AU126" s="25">
        <f t="shared" si="132"/>
        <v>52.122</v>
      </c>
      <c r="AV126" s="1">
        <f t="shared" si="133"/>
        <v>0.26</v>
      </c>
      <c r="AW126" s="2">
        <f t="shared" si="137"/>
        <v>1.11666666666667</v>
      </c>
      <c r="AX126" s="1">
        <f t="shared" si="134"/>
        <v>606.008012990501</v>
      </c>
    </row>
    <row r="127" s="1" customFormat="1" spans="1:50">
      <c r="A127" s="6"/>
      <c r="B127" s="6"/>
      <c r="C127" s="9">
        <v>4</v>
      </c>
      <c r="D127" s="12">
        <v>5.76959415186667</v>
      </c>
      <c r="E127" s="13">
        <f t="shared" si="135"/>
        <v>-2.6918379246129</v>
      </c>
      <c r="F127" s="9" t="s">
        <v>109</v>
      </c>
      <c r="G127" s="6">
        <v>5</v>
      </c>
      <c r="H127" s="11">
        <f t="shared" si="119"/>
        <v>5.76959415186667</v>
      </c>
      <c r="I127" s="11">
        <f t="shared" si="120"/>
        <v>278.919594151867</v>
      </c>
      <c r="J127" s="11">
        <f t="shared" si="121"/>
        <v>0.0364283358543078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1.94910530910881</v>
      </c>
      <c r="O127" s="11">
        <f t="shared" si="136"/>
        <v>0.623804489953095</v>
      </c>
      <c r="P127" s="11">
        <f t="shared" si="124"/>
        <v>0.0227241594674365</v>
      </c>
      <c r="Q127" s="16">
        <f t="shared" si="125"/>
        <v>0.00590828146153349</v>
      </c>
      <c r="R127" s="11">
        <f t="shared" si="126"/>
        <v>0.1355172</v>
      </c>
      <c r="S127" s="17">
        <f t="shared" si="127"/>
        <v>0.0435980190081664</v>
      </c>
      <c r="T127" s="3">
        <v>0.01</v>
      </c>
      <c r="U127" s="18">
        <f t="shared" si="128"/>
        <v>0.000435980190081664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9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30"/>
        <v>0.005</v>
      </c>
      <c r="AT127" s="2">
        <f t="shared" si="131"/>
        <v>0.00592598019008166</v>
      </c>
      <c r="AU127" s="25">
        <f t="shared" si="132"/>
        <v>52.122</v>
      </c>
      <c r="AV127" s="1">
        <f t="shared" si="133"/>
        <v>0.26</v>
      </c>
      <c r="AW127" s="2">
        <f t="shared" si="137"/>
        <v>1.11666666666667</v>
      </c>
      <c r="AX127" s="1">
        <f t="shared" si="134"/>
        <v>600.83188285004</v>
      </c>
    </row>
    <row r="128" s="1" customFormat="1" spans="1:50">
      <c r="A128" s="6"/>
      <c r="B128" s="6"/>
      <c r="C128" s="9">
        <v>5</v>
      </c>
      <c r="D128" s="12">
        <v>12.9477546537419</v>
      </c>
      <c r="E128" s="13">
        <f t="shared" si="135"/>
        <v>5.76959415186667</v>
      </c>
      <c r="F128" s="9" t="s">
        <v>111</v>
      </c>
      <c r="G128" s="6">
        <v>6</v>
      </c>
      <c r="H128" s="11">
        <f t="shared" si="119"/>
        <v>12.9477546537419</v>
      </c>
      <c r="I128" s="11">
        <f t="shared" si="120"/>
        <v>286.097754653742</v>
      </c>
      <c r="J128" s="11">
        <f t="shared" si="121"/>
        <v>0.0874623545599644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1.12230033048566</v>
      </c>
      <c r="P128" s="11">
        <f t="shared" si="124"/>
        <v>0.0981590294277019</v>
      </c>
      <c r="Q128" s="16">
        <f t="shared" si="125"/>
        <v>0.0255213476512025</v>
      </c>
      <c r="R128" s="11">
        <f t="shared" si="126"/>
        <v>0.1355172</v>
      </c>
      <c r="S128" s="17">
        <f t="shared" si="127"/>
        <v>0.188325523632443</v>
      </c>
      <c r="T128" s="3">
        <v>0.01</v>
      </c>
      <c r="U128" s="18">
        <f t="shared" si="128"/>
        <v>0.00188325523632443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0.0118332552363244</v>
      </c>
      <c r="AU128" s="25">
        <f t="shared" si="132"/>
        <v>52.122</v>
      </c>
      <c r="AV128" s="1">
        <f t="shared" si="133"/>
        <v>0.26</v>
      </c>
      <c r="AW128" s="2">
        <f t="shared" si="137"/>
        <v>1.11666666666667</v>
      </c>
      <c r="AX128" s="1">
        <f t="shared" si="134"/>
        <v>1199.76726142041</v>
      </c>
    </row>
    <row r="129" s="1" customFormat="1" spans="1:50">
      <c r="A129" s="6"/>
      <c r="B129" s="6"/>
      <c r="C129" s="9">
        <v>6</v>
      </c>
      <c r="D129" s="12">
        <v>17.5408068476667</v>
      </c>
      <c r="E129" s="13">
        <f t="shared" si="135"/>
        <v>12.9477546537419</v>
      </c>
      <c r="F129" s="9" t="s">
        <v>109</v>
      </c>
      <c r="G129" s="6">
        <v>7</v>
      </c>
      <c r="H129" s="11">
        <f t="shared" si="119"/>
        <v>17.5408068476667</v>
      </c>
      <c r="I129" s="11">
        <f t="shared" si="120"/>
        <v>290.690806847667</v>
      </c>
      <c r="J129" s="11">
        <f t="shared" si="121"/>
        <v>0.149747014138977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1.54536130105796</v>
      </c>
      <c r="P129" s="11">
        <f t="shared" si="124"/>
        <v>0.231413240599354</v>
      </c>
      <c r="Q129" s="16">
        <f t="shared" si="125"/>
        <v>0.060167442555832</v>
      </c>
      <c r="R129" s="11">
        <f t="shared" si="126"/>
        <v>0.1355172</v>
      </c>
      <c r="S129" s="17">
        <f t="shared" si="127"/>
        <v>0.443983808371424</v>
      </c>
      <c r="T129" s="3">
        <v>0.01</v>
      </c>
      <c r="U129" s="18">
        <f t="shared" si="128"/>
        <v>0.00443983808371424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0.0143898380837142</v>
      </c>
      <c r="AU129" s="25">
        <f t="shared" si="132"/>
        <v>52.122</v>
      </c>
      <c r="AV129" s="1">
        <f t="shared" si="133"/>
        <v>0.26</v>
      </c>
      <c r="AW129" s="2">
        <f t="shared" si="137"/>
        <v>1.11666666666667</v>
      </c>
      <c r="AX129" s="1">
        <f t="shared" si="134"/>
        <v>1458.97779479855</v>
      </c>
    </row>
    <row r="130" s="1" customFormat="1" spans="1:50">
      <c r="A130" s="6"/>
      <c r="B130" s="6"/>
      <c r="C130" s="9">
        <v>7</v>
      </c>
      <c r="D130" s="12">
        <v>21.2673582458064</v>
      </c>
      <c r="E130" s="13">
        <f t="shared" si="135"/>
        <v>17.5408068476667</v>
      </c>
      <c r="F130" s="9" t="s">
        <v>109</v>
      </c>
      <c r="G130" s="6">
        <v>8</v>
      </c>
      <c r="H130" s="11">
        <f t="shared" si="119"/>
        <v>21.2673582458064</v>
      </c>
      <c r="I130" s="11">
        <f t="shared" si="120"/>
        <v>294.417358245806</v>
      </c>
      <c r="J130" s="11">
        <f t="shared" si="121"/>
        <v>0.228814242753721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1.8351680604586</v>
      </c>
      <c r="P130" s="11">
        <f t="shared" si="124"/>
        <v>0.419912590079651</v>
      </c>
      <c r="Q130" s="16">
        <f t="shared" si="125"/>
        <v>0.109177273420709</v>
      </c>
      <c r="R130" s="11">
        <f t="shared" si="126"/>
        <v>0.1355172</v>
      </c>
      <c r="S130" s="17">
        <f t="shared" si="127"/>
        <v>0.805634070219199</v>
      </c>
      <c r="T130" s="3">
        <v>0.01</v>
      </c>
      <c r="U130" s="18">
        <f t="shared" si="128"/>
        <v>0.00805634070219199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0.018006340702192</v>
      </c>
      <c r="AU130" s="25">
        <f t="shared" si="132"/>
        <v>52.122</v>
      </c>
      <c r="AV130" s="1">
        <f t="shared" si="133"/>
        <v>0.26</v>
      </c>
      <c r="AW130" s="2">
        <f t="shared" si="137"/>
        <v>1.11666666666667</v>
      </c>
      <c r="AX130" s="1">
        <f t="shared" si="134"/>
        <v>1825.65301271927</v>
      </c>
    </row>
    <row r="131" s="1" customFormat="1" spans="1:50">
      <c r="A131" s="6"/>
      <c r="B131" s="6"/>
      <c r="C131" s="9">
        <v>8</v>
      </c>
      <c r="D131" s="12">
        <v>18.646503803871</v>
      </c>
      <c r="E131" s="13">
        <f t="shared" si="135"/>
        <v>21.2673582458064</v>
      </c>
      <c r="F131" s="9" t="s">
        <v>109</v>
      </c>
      <c r="G131" s="6">
        <v>9</v>
      </c>
      <c r="H131" s="11">
        <f t="shared" si="119"/>
        <v>18.646503803871</v>
      </c>
      <c r="I131" s="11">
        <f t="shared" si="120"/>
        <v>291.796503803871</v>
      </c>
      <c r="J131" s="11">
        <f t="shared" si="121"/>
        <v>0.170012225144154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1.93647547037895</v>
      </c>
      <c r="P131" s="11">
        <f t="shared" si="124"/>
        <v>0.329224503656199</v>
      </c>
      <c r="Q131" s="16">
        <f t="shared" si="125"/>
        <v>0.0855983709506116</v>
      </c>
      <c r="R131" s="11">
        <f t="shared" si="126"/>
        <v>0.1355172</v>
      </c>
      <c r="S131" s="17">
        <f t="shared" si="127"/>
        <v>0.631642115913047</v>
      </c>
      <c r="T131" s="3">
        <v>0.01</v>
      </c>
      <c r="U131" s="18">
        <f t="shared" si="128"/>
        <v>0.00631642115913047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9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0.0118064211591305</v>
      </c>
      <c r="AU131" s="25">
        <f t="shared" si="132"/>
        <v>52.122</v>
      </c>
      <c r="AV131" s="1">
        <f t="shared" si="133"/>
        <v>0.26</v>
      </c>
      <c r="AW131" s="2">
        <f t="shared" si="137"/>
        <v>1.11666666666667</v>
      </c>
      <c r="AX131" s="1">
        <f t="shared" si="134"/>
        <v>1197.04656904416</v>
      </c>
    </row>
    <row r="132" s="1" customFormat="1" spans="1:50">
      <c r="A132" s="6"/>
      <c r="B132" s="6"/>
      <c r="C132" s="9">
        <v>9</v>
      </c>
      <c r="D132" s="12">
        <v>13.799615489</v>
      </c>
      <c r="E132" s="13">
        <f t="shared" si="135"/>
        <v>18.646503803871</v>
      </c>
      <c r="F132" s="9" t="s">
        <v>109</v>
      </c>
      <c r="G132" s="6">
        <v>10</v>
      </c>
      <c r="H132" s="11">
        <f t="shared" si="119"/>
        <v>13.799615489</v>
      </c>
      <c r="I132" s="11">
        <f t="shared" si="120"/>
        <v>286.949615489</v>
      </c>
      <c r="J132" s="11">
        <f t="shared" si="121"/>
        <v>0.0967607770439844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2.12847096672275</v>
      </c>
      <c r="P132" s="11">
        <f t="shared" si="124"/>
        <v>0.205952504655654</v>
      </c>
      <c r="Q132" s="16">
        <f t="shared" si="125"/>
        <v>0.0535476512104701</v>
      </c>
      <c r="R132" s="11">
        <f t="shared" si="126"/>
        <v>0.1355172</v>
      </c>
      <c r="S132" s="17">
        <f t="shared" si="127"/>
        <v>0.395135460373075</v>
      </c>
      <c r="T132" s="3">
        <v>0.01</v>
      </c>
      <c r="U132" s="18">
        <f t="shared" si="128"/>
        <v>0.00395135460373075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9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0.00944135460373075</v>
      </c>
      <c r="AU132" s="25">
        <f t="shared" si="132"/>
        <v>52.122</v>
      </c>
      <c r="AV132" s="1">
        <f t="shared" si="133"/>
        <v>0.26</v>
      </c>
      <c r="AW132" s="2">
        <f t="shared" si="137"/>
        <v>1.11666666666667</v>
      </c>
      <c r="AX132" s="1">
        <f t="shared" si="134"/>
        <v>957.253767521667</v>
      </c>
    </row>
    <row r="133" s="1" customFormat="1" spans="1:50">
      <c r="A133" s="6"/>
      <c r="B133" s="6"/>
      <c r="C133" s="9">
        <v>10</v>
      </c>
      <c r="D133" s="12">
        <v>4.68782764983871</v>
      </c>
      <c r="E133" s="13">
        <f t="shared" si="135"/>
        <v>13.799615489</v>
      </c>
      <c r="F133" s="9" t="s">
        <v>109</v>
      </c>
      <c r="G133" s="6">
        <v>11</v>
      </c>
      <c r="H133" s="11">
        <f t="shared" si="119"/>
        <v>4.68782764983871</v>
      </c>
      <c r="I133" s="11">
        <f t="shared" si="120"/>
        <v>277.837827649839</v>
      </c>
      <c r="J133" s="11">
        <f t="shared" si="121"/>
        <v>0.0317987928636986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1.82639253896374</v>
      </c>
      <c r="O133" s="11">
        <f t="shared" si="136"/>
        <v>0.617345923103355</v>
      </c>
      <c r="P133" s="11">
        <f t="shared" si="124"/>
        <v>0.0196308551340124</v>
      </c>
      <c r="Q133" s="16">
        <f t="shared" si="125"/>
        <v>0.00510402233484322</v>
      </c>
      <c r="R133" s="11">
        <f t="shared" si="126"/>
        <v>0.1355172</v>
      </c>
      <c r="S133" s="17">
        <f t="shared" si="127"/>
        <v>0.0376632806377583</v>
      </c>
      <c r="T133" s="3">
        <v>0.01</v>
      </c>
      <c r="U133" s="18">
        <f t="shared" si="128"/>
        <v>0.000376632806377583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0.00586663280637758</v>
      </c>
      <c r="AU133" s="25">
        <f t="shared" si="132"/>
        <v>52.122</v>
      </c>
      <c r="AV133" s="1">
        <f t="shared" si="133"/>
        <v>0.26</v>
      </c>
      <c r="AW133" s="2">
        <f t="shared" si="137"/>
        <v>1.11666666666667</v>
      </c>
      <c r="AX133" s="1">
        <f t="shared" si="134"/>
        <v>594.814684150519</v>
      </c>
    </row>
    <row r="134" s="1" customFormat="1" spans="1:51">
      <c r="A134" s="6"/>
      <c r="B134" s="6"/>
      <c r="C134" s="9">
        <v>11</v>
      </c>
      <c r="D134" s="12">
        <v>-8.95007469893333</v>
      </c>
      <c r="E134" s="13">
        <f t="shared" si="135"/>
        <v>4.68782764983871</v>
      </c>
      <c r="F134" s="9" t="s">
        <v>111</v>
      </c>
      <c r="G134" s="6">
        <v>12</v>
      </c>
      <c r="H134" s="11">
        <f t="shared" si="119"/>
        <v>-8.95007469893333</v>
      </c>
      <c r="I134" s="11">
        <f t="shared" si="120"/>
        <v>264.199925301067</v>
      </c>
      <c r="J134" s="11">
        <f t="shared" si="121"/>
        <v>0.00520919522064897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1.11893506796934</v>
      </c>
      <c r="P134" s="11">
        <f t="shared" si="124"/>
        <v>0.00582875120828243</v>
      </c>
      <c r="Q134" s="16">
        <f t="shared" si="125"/>
        <v>0.00151547531415343</v>
      </c>
      <c r="R134" s="11">
        <f t="shared" si="126"/>
        <v>0.1355172</v>
      </c>
      <c r="S134" s="17">
        <f t="shared" si="127"/>
        <v>0.0111829001348422</v>
      </c>
      <c r="T134" s="3">
        <v>0.01</v>
      </c>
      <c r="U134" s="18">
        <f t="shared" si="128"/>
        <v>0.000111829001348422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0.00560182900134842</v>
      </c>
      <c r="AU134" s="25">
        <f t="shared" si="132"/>
        <v>52.122</v>
      </c>
      <c r="AV134" s="1">
        <f t="shared" si="133"/>
        <v>0.26</v>
      </c>
      <c r="AW134" s="2">
        <f t="shared" si="137"/>
        <v>1.11666666666667</v>
      </c>
      <c r="AX134" s="1">
        <f t="shared" si="134"/>
        <v>567.966371524058</v>
      </c>
      <c r="AY134" s="1">
        <f>SUM(AX123:AX134)</f>
        <v>10693.3863907615</v>
      </c>
    </row>
    <row r="135" s="1" customFormat="1" spans="1:46">
      <c r="A135" s="6"/>
      <c r="B135" s="6"/>
      <c r="C135" s="9">
        <v>12</v>
      </c>
      <c r="D135" s="12">
        <v>-18.7525120810968</v>
      </c>
      <c r="E135" s="13">
        <f t="shared" si="135"/>
        <v>-8.95007469893333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-16.51</v>
      </c>
      <c r="E139" s="9"/>
      <c r="F139" s="9"/>
      <c r="G139" s="6">
        <v>1</v>
      </c>
      <c r="H139" s="11">
        <f t="shared" ref="H139:H150" si="138">E140</f>
        <v>-16.51</v>
      </c>
      <c r="I139" s="11">
        <f t="shared" ref="I139:I150" si="139">H139+273.15</f>
        <v>256.64</v>
      </c>
      <c r="J139" s="11">
        <f t="shared" ref="J139:J150" si="140">EXP(($C$18*(I139-$C$16))/($C$19*I139*$C$16))</f>
        <v>0.00175911243712577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0.000500819310849706</v>
      </c>
      <c r="Q139" s="16">
        <f t="shared" ref="Q139:Q150" si="144">P139*$B$125</f>
        <v>0.000130213020820923</v>
      </c>
      <c r="R139" s="11">
        <f t="shared" ref="R139:R150" si="145">L139*$B$125</f>
        <v>0.074022</v>
      </c>
      <c r="S139" s="17">
        <f t="shared" ref="S139:S150" si="146">Q139/R139</f>
        <v>0.00175911243712577</v>
      </c>
      <c r="T139" s="3">
        <v>0.01</v>
      </c>
      <c r="U139" s="18">
        <f t="shared" ref="U139:U150" si="147">S139*T139</f>
        <v>1.75911243712577e-5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0.00550759112437126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0.433333333333333</v>
      </c>
      <c r="AX139" s="1">
        <f t="shared" ref="AX139:AX150" si="153">AW139*10000*AV139*0.67*AU139*AT139</f>
        <v>118.363938263783</v>
      </c>
      <c r="AZ139" s="2">
        <f>$E$12/12</f>
        <v>0.0833333333333333</v>
      </c>
      <c r="BA139" s="1">
        <f t="shared" ref="BA139:BA150" si="154">AZ139*10000*AV139*0.67*AU139*AT139</f>
        <v>22.7622958199584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-16.1516472470968</v>
      </c>
      <c r="E140" s="13">
        <f t="shared" ref="E140:E151" si="155">D139</f>
        <v>-16.51</v>
      </c>
      <c r="F140" s="9" t="s">
        <v>109</v>
      </c>
      <c r="G140" s="6">
        <v>2</v>
      </c>
      <c r="H140" s="11">
        <f t="shared" si="138"/>
        <v>-16.1516472470968</v>
      </c>
      <c r="I140" s="11">
        <f t="shared" si="139"/>
        <v>256.998352752903</v>
      </c>
      <c r="J140" s="11">
        <f t="shared" si="140"/>
        <v>0.00185467847489422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0.56889918068915</v>
      </c>
      <c r="P140" s="11">
        <f t="shared" si="143"/>
        <v>0.00105512506480912</v>
      </c>
      <c r="Q140" s="16">
        <f t="shared" si="144"/>
        <v>0.000274332516850372</v>
      </c>
      <c r="R140" s="11">
        <f t="shared" si="145"/>
        <v>0.074022</v>
      </c>
      <c r="S140" s="17">
        <f t="shared" si="146"/>
        <v>0.00370609436181638</v>
      </c>
      <c r="T140" s="3">
        <v>0.01</v>
      </c>
      <c r="U140" s="18">
        <f t="shared" si="147"/>
        <v>3.70609436181638e-5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0.00552706094361816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0.433333333333333</v>
      </c>
      <c r="AX140" s="1">
        <f t="shared" si="153"/>
        <v>118.782365200589</v>
      </c>
      <c r="AZ140" s="2">
        <f t="shared" ref="AZ140:AZ150" si="158">$E$12/12</f>
        <v>0.0833333333333333</v>
      </c>
      <c r="BA140" s="1">
        <f t="shared" si="154"/>
        <v>22.8427625385748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-12.4510955709643</v>
      </c>
      <c r="E141" s="13">
        <f t="shared" si="155"/>
        <v>-16.1516472470968</v>
      </c>
      <c r="F141" s="9" t="s">
        <v>109</v>
      </c>
      <c r="G141" s="6">
        <v>3</v>
      </c>
      <c r="H141" s="11">
        <f t="shared" si="138"/>
        <v>-12.4510955709643</v>
      </c>
      <c r="I141" s="11">
        <f t="shared" si="139"/>
        <v>260.698904429036</v>
      </c>
      <c r="J141" s="11">
        <f t="shared" si="140"/>
        <v>0.00317561500043044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0.852544055624341</v>
      </c>
      <c r="P141" s="11">
        <f t="shared" si="143"/>
        <v>0.00270735169156846</v>
      </c>
      <c r="Q141" s="16">
        <f t="shared" si="144"/>
        <v>0.000703911439807799</v>
      </c>
      <c r="R141" s="11">
        <f t="shared" si="145"/>
        <v>0.074022</v>
      </c>
      <c r="S141" s="17">
        <f t="shared" si="146"/>
        <v>0.00950948960860013</v>
      </c>
      <c r="T141" s="3">
        <v>0.01</v>
      </c>
      <c r="U141" s="18">
        <f t="shared" si="147"/>
        <v>9.50948960860013e-5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0.005585094896086</v>
      </c>
      <c r="AU141" s="25">
        <f t="shared" si="151"/>
        <v>28.47</v>
      </c>
      <c r="AV141" s="1">
        <f t="shared" si="152"/>
        <v>0.26</v>
      </c>
      <c r="AW141" s="2">
        <f t="shared" si="157"/>
        <v>0.433333333333333</v>
      </c>
      <c r="AX141" s="1">
        <f t="shared" si="153"/>
        <v>120.029576006909</v>
      </c>
      <c r="AZ141" s="2">
        <f t="shared" si="158"/>
        <v>0.0833333333333333</v>
      </c>
      <c r="BA141" s="1">
        <f t="shared" si="154"/>
        <v>23.0826107705594</v>
      </c>
    </row>
    <row r="142" s="1" customFormat="1" spans="1:53">
      <c r="A142" s="6"/>
      <c r="B142" s="6"/>
      <c r="C142" s="9">
        <v>3</v>
      </c>
      <c r="D142" s="12">
        <v>-2.6918379246129</v>
      </c>
      <c r="E142" s="13">
        <f t="shared" si="155"/>
        <v>-12.4510955709643</v>
      </c>
      <c r="F142" s="9" t="s">
        <v>109</v>
      </c>
      <c r="G142" s="6">
        <v>4</v>
      </c>
      <c r="H142" s="11">
        <f t="shared" si="138"/>
        <v>-2.6918379246129</v>
      </c>
      <c r="I142" s="11">
        <f t="shared" si="139"/>
        <v>270.458162075387</v>
      </c>
      <c r="J142" s="11">
        <f t="shared" si="140"/>
        <v>0.0122215572554431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1.13453670393277</v>
      </c>
      <c r="P142" s="11">
        <f t="shared" si="143"/>
        <v>0.0138658052855161</v>
      </c>
      <c r="Q142" s="16">
        <f t="shared" si="144"/>
        <v>0.00360510937423419</v>
      </c>
      <c r="R142" s="11">
        <f t="shared" si="145"/>
        <v>0.074022</v>
      </c>
      <c r="S142" s="17">
        <f t="shared" si="146"/>
        <v>0.0487032149122449</v>
      </c>
      <c r="T142" s="3">
        <v>0.01</v>
      </c>
      <c r="U142" s="18">
        <f t="shared" si="147"/>
        <v>0.000487032149122449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0.00597703214912245</v>
      </c>
      <c r="AU142" s="25">
        <f t="shared" si="151"/>
        <v>28.47</v>
      </c>
      <c r="AV142" s="1">
        <f t="shared" si="152"/>
        <v>0.26</v>
      </c>
      <c r="AW142" s="2">
        <f t="shared" si="157"/>
        <v>0.433333333333333</v>
      </c>
      <c r="AX142" s="1">
        <f t="shared" si="153"/>
        <v>128.452720676527</v>
      </c>
      <c r="AZ142" s="2">
        <f t="shared" si="158"/>
        <v>0.0833333333333333</v>
      </c>
      <c r="BA142" s="1">
        <f t="shared" si="154"/>
        <v>24.7024462839474</v>
      </c>
    </row>
    <row r="143" s="1" customFormat="1" spans="1:53">
      <c r="A143" s="6"/>
      <c r="B143" s="6"/>
      <c r="C143" s="9">
        <v>4</v>
      </c>
      <c r="D143" s="12">
        <v>5.76959415186667</v>
      </c>
      <c r="E143" s="13">
        <f t="shared" si="155"/>
        <v>-2.6918379246129</v>
      </c>
      <c r="F143" s="9" t="s">
        <v>109</v>
      </c>
      <c r="G143" s="6">
        <v>5</v>
      </c>
      <c r="H143" s="11">
        <f t="shared" si="138"/>
        <v>5.76959415186667</v>
      </c>
      <c r="I143" s="11">
        <f t="shared" si="139"/>
        <v>278.919594151867</v>
      </c>
      <c r="J143" s="11">
        <f t="shared" si="140"/>
        <v>0.0364283358543078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1.06463735371489</v>
      </c>
      <c r="O143" s="11">
        <f t="shared" si="156"/>
        <v>0.340733544932363</v>
      </c>
      <c r="P143" s="11">
        <f t="shared" si="143"/>
        <v>0.012412356011625</v>
      </c>
      <c r="Q143" s="16">
        <f t="shared" si="144"/>
        <v>0.00322721256302249</v>
      </c>
      <c r="R143" s="11">
        <f t="shared" si="145"/>
        <v>0.074022</v>
      </c>
      <c r="S143" s="17">
        <f t="shared" si="146"/>
        <v>0.0435980190081664</v>
      </c>
      <c r="T143" s="3">
        <v>0.01</v>
      </c>
      <c r="U143" s="18">
        <f t="shared" si="147"/>
        <v>0.000435980190081664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0.001</v>
      </c>
      <c r="AF143" s="3">
        <v>0.49</v>
      </c>
      <c r="AG143" s="18">
        <f t="shared" si="148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9"/>
        <v>0.005</v>
      </c>
      <c r="AT143" s="2">
        <f t="shared" si="150"/>
        <v>0.00592598019008166</v>
      </c>
      <c r="AU143" s="25">
        <f t="shared" si="151"/>
        <v>28.47</v>
      </c>
      <c r="AV143" s="1">
        <f t="shared" si="152"/>
        <v>0.26</v>
      </c>
      <c r="AW143" s="2">
        <f t="shared" si="157"/>
        <v>0.433333333333333</v>
      </c>
      <c r="AX143" s="1">
        <f t="shared" si="153"/>
        <v>127.355560267975</v>
      </c>
      <c r="AZ143" s="2">
        <f t="shared" si="158"/>
        <v>0.0833333333333333</v>
      </c>
      <c r="BA143" s="1">
        <f t="shared" si="154"/>
        <v>24.4914538976876</v>
      </c>
    </row>
    <row r="144" s="1" customFormat="1" spans="1:53">
      <c r="A144" s="6"/>
      <c r="B144" s="6"/>
      <c r="C144" s="9">
        <v>5</v>
      </c>
      <c r="D144" s="12">
        <v>12.9477546537419</v>
      </c>
      <c r="E144" s="13">
        <f t="shared" si="155"/>
        <v>5.76959415186667</v>
      </c>
      <c r="F144" s="9" t="s">
        <v>111</v>
      </c>
      <c r="G144" s="6">
        <v>6</v>
      </c>
      <c r="H144" s="11">
        <f t="shared" si="138"/>
        <v>12.9477546537419</v>
      </c>
      <c r="I144" s="11">
        <f t="shared" si="139"/>
        <v>286.097754653742</v>
      </c>
      <c r="J144" s="11">
        <f t="shared" si="140"/>
        <v>0.0874623545599644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0.613021188920738</v>
      </c>
      <c r="P144" s="11">
        <f t="shared" si="143"/>
        <v>0.0536162765781565</v>
      </c>
      <c r="Q144" s="16">
        <f t="shared" si="144"/>
        <v>0.0139402319103207</v>
      </c>
      <c r="R144" s="11">
        <f t="shared" si="145"/>
        <v>0.074022</v>
      </c>
      <c r="S144" s="17">
        <f t="shared" si="146"/>
        <v>0.188325523632443</v>
      </c>
      <c r="T144" s="3">
        <v>0.01</v>
      </c>
      <c r="U144" s="18">
        <f t="shared" si="147"/>
        <v>0.00188325523632443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0.0118332552363244</v>
      </c>
      <c r="AU144" s="25">
        <f t="shared" si="151"/>
        <v>28.47</v>
      </c>
      <c r="AV144" s="1">
        <f t="shared" si="152"/>
        <v>0.26</v>
      </c>
      <c r="AW144" s="2">
        <f t="shared" si="157"/>
        <v>0.433333333333333</v>
      </c>
      <c r="AX144" s="1">
        <f t="shared" si="153"/>
        <v>254.309127279631</v>
      </c>
      <c r="AZ144" s="2">
        <f t="shared" si="158"/>
        <v>0.0833333333333333</v>
      </c>
      <c r="BA144" s="1">
        <f t="shared" si="154"/>
        <v>48.905601399929</v>
      </c>
    </row>
    <row r="145" s="1" customFormat="1" spans="1:53">
      <c r="A145" s="6"/>
      <c r="B145" s="6"/>
      <c r="C145" s="9">
        <v>6</v>
      </c>
      <c r="D145" s="12">
        <v>17.5408068476667</v>
      </c>
      <c r="E145" s="13">
        <f t="shared" si="155"/>
        <v>12.9477546537419</v>
      </c>
      <c r="F145" s="9" t="s">
        <v>109</v>
      </c>
      <c r="G145" s="6">
        <v>7</v>
      </c>
      <c r="H145" s="11">
        <f t="shared" si="138"/>
        <v>17.5408068476667</v>
      </c>
      <c r="I145" s="11">
        <f t="shared" si="139"/>
        <v>290.690806847667</v>
      </c>
      <c r="J145" s="11">
        <f t="shared" si="140"/>
        <v>0.149747014138977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0.844104912342581</v>
      </c>
      <c r="P145" s="11">
        <f t="shared" si="143"/>
        <v>0.126402190243345</v>
      </c>
      <c r="Q145" s="16">
        <f t="shared" si="144"/>
        <v>0.0328645694632696</v>
      </c>
      <c r="R145" s="11">
        <f t="shared" si="145"/>
        <v>0.074022</v>
      </c>
      <c r="S145" s="17">
        <f t="shared" si="146"/>
        <v>0.443983808371424</v>
      </c>
      <c r="T145" s="3">
        <v>0.01</v>
      </c>
      <c r="U145" s="18">
        <f t="shared" si="147"/>
        <v>0.00443983808371424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0.0143898380837142</v>
      </c>
      <c r="AU145" s="25">
        <f t="shared" si="151"/>
        <v>28.47</v>
      </c>
      <c r="AV145" s="1">
        <f t="shared" si="152"/>
        <v>0.26</v>
      </c>
      <c r="AW145" s="2">
        <f t="shared" si="157"/>
        <v>0.433333333333333</v>
      </c>
      <c r="AX145" s="1">
        <f t="shared" si="153"/>
        <v>309.252787308359</v>
      </c>
      <c r="AZ145" s="2">
        <f t="shared" si="158"/>
        <v>0.0833333333333333</v>
      </c>
      <c r="BA145" s="1">
        <f t="shared" si="154"/>
        <v>59.4716898669922</v>
      </c>
    </row>
    <row r="146" s="1" customFormat="1" spans="1:53">
      <c r="A146" s="6"/>
      <c r="B146" s="6"/>
      <c r="C146" s="9">
        <v>7</v>
      </c>
      <c r="D146" s="12">
        <v>21.2673582458064</v>
      </c>
      <c r="E146" s="13">
        <f t="shared" si="155"/>
        <v>17.5408068476667</v>
      </c>
      <c r="F146" s="9" t="s">
        <v>109</v>
      </c>
      <c r="G146" s="6">
        <v>8</v>
      </c>
      <c r="H146" s="11">
        <f t="shared" si="138"/>
        <v>21.2673582458064</v>
      </c>
      <c r="I146" s="11">
        <f t="shared" si="139"/>
        <v>294.417358245806</v>
      </c>
      <c r="J146" s="11">
        <f t="shared" si="140"/>
        <v>0.228814242753721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1.00240272209924</v>
      </c>
      <c r="P146" s="11">
        <f t="shared" si="143"/>
        <v>0.229364019791406</v>
      </c>
      <c r="Q146" s="16">
        <f t="shared" si="144"/>
        <v>0.0596346451457655</v>
      </c>
      <c r="R146" s="11">
        <f t="shared" si="145"/>
        <v>0.074022</v>
      </c>
      <c r="S146" s="17">
        <f t="shared" si="146"/>
        <v>0.805634070219199</v>
      </c>
      <c r="T146" s="3">
        <v>0.01</v>
      </c>
      <c r="U146" s="18">
        <f t="shared" si="147"/>
        <v>0.00805634070219199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0.018006340702192</v>
      </c>
      <c r="AU146" s="25">
        <f t="shared" si="151"/>
        <v>28.47</v>
      </c>
      <c r="AV146" s="1">
        <f t="shared" si="152"/>
        <v>0.26</v>
      </c>
      <c r="AW146" s="2">
        <f t="shared" si="157"/>
        <v>0.433333333333333</v>
      </c>
      <c r="AX146" s="1">
        <f t="shared" si="153"/>
        <v>386.975240373206</v>
      </c>
      <c r="AZ146" s="2">
        <f t="shared" si="158"/>
        <v>0.0833333333333333</v>
      </c>
      <c r="BA146" s="1">
        <f t="shared" si="154"/>
        <v>74.4183154563857</v>
      </c>
    </row>
    <row r="147" s="1" customFormat="1" spans="1:53">
      <c r="A147" s="6"/>
      <c r="B147" s="6"/>
      <c r="C147" s="9">
        <v>8</v>
      </c>
      <c r="D147" s="12">
        <v>18.646503803871</v>
      </c>
      <c r="E147" s="13">
        <f t="shared" si="155"/>
        <v>21.2673582458064</v>
      </c>
      <c r="F147" s="9" t="s">
        <v>109</v>
      </c>
      <c r="G147" s="6">
        <v>9</v>
      </c>
      <c r="H147" s="11">
        <f t="shared" si="138"/>
        <v>18.646503803871</v>
      </c>
      <c r="I147" s="11">
        <f t="shared" si="139"/>
        <v>291.796503803871</v>
      </c>
      <c r="J147" s="11">
        <f t="shared" si="140"/>
        <v>0.170012225144154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1.05773870230783</v>
      </c>
      <c r="P147" s="11">
        <f t="shared" si="143"/>
        <v>0.179828510400445</v>
      </c>
      <c r="Q147" s="16">
        <f t="shared" si="144"/>
        <v>0.0467554127041156</v>
      </c>
      <c r="R147" s="11">
        <f t="shared" si="145"/>
        <v>0.074022</v>
      </c>
      <c r="S147" s="17">
        <f t="shared" si="146"/>
        <v>0.631642115913047</v>
      </c>
      <c r="T147" s="3">
        <v>0.01</v>
      </c>
      <c r="U147" s="18">
        <f t="shared" si="147"/>
        <v>0.00631642115913047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8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0.0118064211591305</v>
      </c>
      <c r="AU147" s="25">
        <f t="shared" si="151"/>
        <v>28.47</v>
      </c>
      <c r="AV147" s="1">
        <f t="shared" si="152"/>
        <v>0.26</v>
      </c>
      <c r="AW147" s="2">
        <f t="shared" si="157"/>
        <v>0.433333333333333</v>
      </c>
      <c r="AX147" s="1">
        <f t="shared" si="153"/>
        <v>253.732434677616</v>
      </c>
      <c r="AZ147" s="2">
        <f t="shared" si="158"/>
        <v>0.0833333333333333</v>
      </c>
      <c r="BA147" s="1">
        <f t="shared" si="154"/>
        <v>48.7946989764645</v>
      </c>
    </row>
    <row r="148" s="1" customFormat="1" spans="1:53">
      <c r="A148" s="6"/>
      <c r="B148" s="6"/>
      <c r="C148" s="9">
        <v>9</v>
      </c>
      <c r="D148" s="12">
        <v>13.799615489</v>
      </c>
      <c r="E148" s="13">
        <f t="shared" si="155"/>
        <v>18.646503803871</v>
      </c>
      <c r="F148" s="9" t="s">
        <v>109</v>
      </c>
      <c r="G148" s="6">
        <v>10</v>
      </c>
      <c r="H148" s="11">
        <f t="shared" si="138"/>
        <v>13.799615489</v>
      </c>
      <c r="I148" s="11">
        <f t="shared" si="139"/>
        <v>286.949615489</v>
      </c>
      <c r="J148" s="11">
        <f t="shared" si="140"/>
        <v>0.0967607770439844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1.16261019190739</v>
      </c>
      <c r="P148" s="11">
        <f t="shared" si="143"/>
        <v>0.112495065568214</v>
      </c>
      <c r="Q148" s="16">
        <f t="shared" si="144"/>
        <v>0.0292487170477358</v>
      </c>
      <c r="R148" s="11">
        <f t="shared" si="145"/>
        <v>0.074022</v>
      </c>
      <c r="S148" s="17">
        <f t="shared" si="146"/>
        <v>0.395135460373075</v>
      </c>
      <c r="T148" s="3">
        <v>0.01</v>
      </c>
      <c r="U148" s="18">
        <f t="shared" si="147"/>
        <v>0.00395135460373075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8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0.00944135460373075</v>
      </c>
      <c r="AU148" s="25">
        <f t="shared" si="151"/>
        <v>28.47</v>
      </c>
      <c r="AV148" s="1">
        <f t="shared" si="152"/>
        <v>0.26</v>
      </c>
      <c r="AW148" s="2">
        <f t="shared" si="157"/>
        <v>0.433333333333333</v>
      </c>
      <c r="AX148" s="1">
        <f t="shared" si="153"/>
        <v>202.904661621926</v>
      </c>
      <c r="AZ148" s="2">
        <f t="shared" si="158"/>
        <v>0.0833333333333333</v>
      </c>
      <c r="BA148" s="1">
        <f t="shared" si="154"/>
        <v>39.0201272349858</v>
      </c>
    </row>
    <row r="149" s="1" customFormat="1" spans="1:53">
      <c r="A149" s="6"/>
      <c r="B149" s="6"/>
      <c r="C149" s="9">
        <v>10</v>
      </c>
      <c r="D149" s="12">
        <v>4.68782764983871</v>
      </c>
      <c r="E149" s="13">
        <f t="shared" si="155"/>
        <v>13.799615489</v>
      </c>
      <c r="F149" s="9" t="s">
        <v>109</v>
      </c>
      <c r="G149" s="6">
        <v>11</v>
      </c>
      <c r="H149" s="11">
        <f t="shared" si="138"/>
        <v>4.68782764983871</v>
      </c>
      <c r="I149" s="11">
        <f t="shared" si="139"/>
        <v>277.837827649839</v>
      </c>
      <c r="J149" s="11">
        <f t="shared" si="140"/>
        <v>0.0317987928636986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0.997609370022213</v>
      </c>
      <c r="O149" s="11">
        <f t="shared" si="156"/>
        <v>0.337205756316958</v>
      </c>
      <c r="P149" s="11">
        <f t="shared" si="143"/>
        <v>0.0107227359975698</v>
      </c>
      <c r="Q149" s="16">
        <f t="shared" si="144"/>
        <v>0.00278791135936814</v>
      </c>
      <c r="R149" s="11">
        <f t="shared" si="145"/>
        <v>0.074022</v>
      </c>
      <c r="S149" s="17">
        <f t="shared" si="146"/>
        <v>0.0376632806377583</v>
      </c>
      <c r="T149" s="3">
        <v>0.01</v>
      </c>
      <c r="U149" s="18">
        <f t="shared" si="147"/>
        <v>0.000376632806377583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0.00586663280637758</v>
      </c>
      <c r="AU149" s="25">
        <f t="shared" si="151"/>
        <v>28.47</v>
      </c>
      <c r="AV149" s="1">
        <f t="shared" si="152"/>
        <v>0.26</v>
      </c>
      <c r="AW149" s="2">
        <f t="shared" si="157"/>
        <v>0.433333333333333</v>
      </c>
      <c r="AX149" s="1">
        <f t="shared" si="153"/>
        <v>126.080122440032</v>
      </c>
      <c r="AZ149" s="2">
        <f t="shared" si="158"/>
        <v>0.0833333333333333</v>
      </c>
      <c r="BA149" s="1">
        <f t="shared" si="154"/>
        <v>24.2461773923139</v>
      </c>
    </row>
    <row r="150" s="1" customFormat="1" spans="1:54">
      <c r="A150" s="6"/>
      <c r="B150" s="6"/>
      <c r="C150" s="9">
        <v>11</v>
      </c>
      <c r="D150" s="12">
        <v>-8.95007469893333</v>
      </c>
      <c r="E150" s="13">
        <f t="shared" si="155"/>
        <v>4.68782764983871</v>
      </c>
      <c r="F150" s="9" t="s">
        <v>111</v>
      </c>
      <c r="G150" s="6">
        <v>12</v>
      </c>
      <c r="H150" s="11">
        <f t="shared" si="138"/>
        <v>-8.95007469893333</v>
      </c>
      <c r="I150" s="11">
        <f t="shared" si="139"/>
        <v>264.199925301067</v>
      </c>
      <c r="J150" s="11">
        <f t="shared" si="140"/>
        <v>0.00520919522064897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0.611183020319389</v>
      </c>
      <c r="P150" s="11">
        <f t="shared" si="143"/>
        <v>0.00318377166838956</v>
      </c>
      <c r="Q150" s="16">
        <f t="shared" si="144"/>
        <v>0.000827780633781286</v>
      </c>
      <c r="R150" s="11">
        <f t="shared" si="145"/>
        <v>0.074022</v>
      </c>
      <c r="S150" s="17">
        <f t="shared" si="146"/>
        <v>0.0111829001348422</v>
      </c>
      <c r="T150" s="3">
        <v>0.01</v>
      </c>
      <c r="U150" s="18">
        <f t="shared" si="147"/>
        <v>0.000111829001348422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0.00560182900134842</v>
      </c>
      <c r="AU150" s="25">
        <f t="shared" si="151"/>
        <v>28.47</v>
      </c>
      <c r="AV150" s="1">
        <f t="shared" si="152"/>
        <v>0.26</v>
      </c>
      <c r="AW150" s="2">
        <f t="shared" si="157"/>
        <v>0.433333333333333</v>
      </c>
      <c r="AX150" s="1">
        <f t="shared" si="153"/>
        <v>120.389209566745</v>
      </c>
      <c r="AY150" s="1">
        <f>SUM(AX139:AX150)</f>
        <v>2266.6277436833</v>
      </c>
      <c r="AZ150" s="2">
        <f t="shared" si="158"/>
        <v>0.0833333333333333</v>
      </c>
      <c r="BA150" s="1">
        <f t="shared" si="154"/>
        <v>23.1517710705279</v>
      </c>
      <c r="BB150" s="1">
        <f>SUM(BA139:BA150)</f>
        <v>435.889950708327</v>
      </c>
    </row>
    <row r="151" s="1" customFormat="1" spans="1:46">
      <c r="A151" s="6"/>
      <c r="B151" s="6"/>
      <c r="C151" s="9">
        <v>12</v>
      </c>
      <c r="D151" s="12">
        <v>-18.7525120810968</v>
      </c>
      <c r="E151" s="13">
        <f t="shared" si="155"/>
        <v>-8.95007469893333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2"/>
  <sheetViews>
    <sheetView topLeftCell="A13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0.5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5.6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23.4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1.4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201.7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6460971.11529649</v>
      </c>
      <c r="J16" s="7" t="s">
        <v>35</v>
      </c>
      <c r="K16" s="7">
        <f>I16/(10000*1000)</f>
        <v>0.646097111529649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3623622.69773023</v>
      </c>
      <c r="J17" s="7" t="s">
        <v>35</v>
      </c>
      <c r="K17" s="7">
        <f>I17/(10000*1000)</f>
        <v>0.362362269773023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8.22</v>
      </c>
      <c r="E29" s="9"/>
      <c r="F29" s="9"/>
      <c r="G29" s="6">
        <v>1</v>
      </c>
      <c r="H29" s="11">
        <f t="shared" ref="H29:H40" si="0">E30</f>
        <v>8.22</v>
      </c>
      <c r="I29" s="11">
        <f t="shared" ref="I29:I40" si="1">H29+273.15</f>
        <v>281.37</v>
      </c>
      <c r="J29" s="11">
        <f t="shared" ref="J29:J40" si="2">EXP(($C$18*(I29-$C$16))/($C$19*I29*$C$16))</f>
        <v>0.0493710045616767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0.0490455673566076</v>
      </c>
      <c r="Q29" s="16">
        <f t="shared" ref="Q29:Q40" si="6">P29*$B$31</f>
        <v>0.00637592375635899</v>
      </c>
      <c r="R29" s="11">
        <f t="shared" ref="R29:R40" si="7">L29*$B$31</f>
        <v>0.129143083333333</v>
      </c>
      <c r="S29" s="17">
        <f t="shared" ref="S29:S40" si="8">Q29/R29</f>
        <v>0.0493710045616768</v>
      </c>
      <c r="T29" s="3">
        <v>0.01</v>
      </c>
      <c r="U29" s="18">
        <f t="shared" ref="U29:U40" si="9">S29*T29</f>
        <v>0.000493710045616768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0.0223937100456168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0.466666666666667</v>
      </c>
      <c r="AU29" s="1">
        <f t="shared" ref="AU29:AU40" si="17">AT29*10000*AS29*0.67*AR29*AQ29</f>
        <v>904.229737094882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6.05292105429032</v>
      </c>
      <c r="E30" s="13">
        <f t="shared" ref="E30:E41" si="18">D29</f>
        <v>8.22</v>
      </c>
      <c r="F30" s="9" t="s">
        <v>109</v>
      </c>
      <c r="G30" s="6">
        <v>2</v>
      </c>
      <c r="H30" s="11">
        <f t="shared" si="0"/>
        <v>6.05292105429032</v>
      </c>
      <c r="I30" s="11">
        <f t="shared" si="1"/>
        <v>279.20292105429</v>
      </c>
      <c r="J30" s="11">
        <f t="shared" si="2"/>
        <v>0.037741923283147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1.93777109931006</v>
      </c>
      <c r="P30" s="11">
        <f t="shared" si="5"/>
        <v>0.0731352081704597</v>
      </c>
      <c r="Q30" s="16">
        <f t="shared" si="6"/>
        <v>0.00950757706215976</v>
      </c>
      <c r="R30" s="11">
        <f t="shared" si="7"/>
        <v>0.129143083333333</v>
      </c>
      <c r="S30" s="17">
        <f t="shared" si="8"/>
        <v>0.0736204898997155</v>
      </c>
      <c r="T30" s="3">
        <v>0.01</v>
      </c>
      <c r="U30" s="18">
        <f t="shared" si="9"/>
        <v>0.000736204898997155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0.0226362048989972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0.466666666666667</v>
      </c>
      <c r="AU30" s="1">
        <f t="shared" si="17"/>
        <v>914.021373097686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6.36510334978572</v>
      </c>
      <c r="E31" s="13">
        <f t="shared" si="18"/>
        <v>6.05292105429032</v>
      </c>
      <c r="F31" s="9" t="s">
        <v>109</v>
      </c>
      <c r="G31" s="6">
        <v>3</v>
      </c>
      <c r="H31" s="11">
        <f t="shared" si="0"/>
        <v>6.36510334978572</v>
      </c>
      <c r="I31" s="11">
        <f t="shared" si="1"/>
        <v>279.515103349786</v>
      </c>
      <c r="J31" s="11">
        <f t="shared" si="2"/>
        <v>0.0392409452334071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2.85804422447293</v>
      </c>
      <c r="P31" s="11">
        <f t="shared" si="5"/>
        <v>0.112152356887198</v>
      </c>
      <c r="Q31" s="16">
        <f t="shared" si="6"/>
        <v>0.0145798063953357</v>
      </c>
      <c r="R31" s="11">
        <f t="shared" si="7"/>
        <v>0.129143083333333</v>
      </c>
      <c r="S31" s="17">
        <f t="shared" si="8"/>
        <v>0.112896533201887</v>
      </c>
      <c r="T31" s="3">
        <v>0.01</v>
      </c>
      <c r="U31" s="18">
        <f t="shared" si="9"/>
        <v>0.00112896533201887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0.0230289653320189</v>
      </c>
      <c r="AR31" s="25">
        <f t="shared" si="15"/>
        <v>99.3408333333333</v>
      </c>
      <c r="AS31" s="1">
        <f t="shared" si="16"/>
        <v>0.13</v>
      </c>
      <c r="AT31" s="2">
        <f t="shared" si="20"/>
        <v>0.466666666666667</v>
      </c>
      <c r="AU31" s="1">
        <f t="shared" si="17"/>
        <v>929.880543479416</v>
      </c>
    </row>
    <row r="32" s="1" customFormat="1" spans="1:47">
      <c r="A32" s="6"/>
      <c r="B32" s="6"/>
      <c r="C32" s="9">
        <v>3</v>
      </c>
      <c r="D32" s="12">
        <v>11.3940818453871</v>
      </c>
      <c r="E32" s="13">
        <f t="shared" si="18"/>
        <v>6.36510334978572</v>
      </c>
      <c r="F32" s="9" t="s">
        <v>109</v>
      </c>
      <c r="G32" s="6">
        <v>4</v>
      </c>
      <c r="H32" s="11">
        <f t="shared" si="0"/>
        <v>11.3940818453871</v>
      </c>
      <c r="I32" s="11">
        <f t="shared" si="1"/>
        <v>284.544081845387</v>
      </c>
      <c r="J32" s="11">
        <f t="shared" si="2"/>
        <v>0.072630169575427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3.73930020091907</v>
      </c>
      <c r="P32" s="11">
        <f t="shared" si="5"/>
        <v>0.27158600768618</v>
      </c>
      <c r="Q32" s="16">
        <f t="shared" si="6"/>
        <v>0.0353061809992034</v>
      </c>
      <c r="R32" s="11">
        <f t="shared" si="7"/>
        <v>0.129143083333333</v>
      </c>
      <c r="S32" s="17">
        <f t="shared" si="8"/>
        <v>0.273388090851712</v>
      </c>
      <c r="T32" s="3">
        <v>0.01</v>
      </c>
      <c r="U32" s="18">
        <f t="shared" si="9"/>
        <v>0.00273388090851712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0.0246338809085171</v>
      </c>
      <c r="AR32" s="25">
        <f t="shared" si="15"/>
        <v>99.3408333333333</v>
      </c>
      <c r="AS32" s="1">
        <f t="shared" si="16"/>
        <v>0.13</v>
      </c>
      <c r="AT32" s="2">
        <f t="shared" si="20"/>
        <v>0.466666666666667</v>
      </c>
      <c r="AU32" s="1">
        <f t="shared" si="17"/>
        <v>994.685008074176</v>
      </c>
    </row>
    <row r="33" s="1" customFormat="1" spans="1:47">
      <c r="A33" s="6"/>
      <c r="B33" s="6"/>
      <c r="C33" s="9">
        <v>4</v>
      </c>
      <c r="D33" s="12">
        <v>16.5638213513333</v>
      </c>
      <c r="E33" s="13">
        <f t="shared" si="18"/>
        <v>11.3940818453871</v>
      </c>
      <c r="F33" s="9" t="s">
        <v>109</v>
      </c>
      <c r="G33" s="6">
        <v>5</v>
      </c>
      <c r="H33" s="11">
        <f t="shared" si="0"/>
        <v>16.5638213513333</v>
      </c>
      <c r="I33" s="11">
        <f t="shared" si="1"/>
        <v>289.713821351333</v>
      </c>
      <c r="J33" s="11">
        <f t="shared" si="2"/>
        <v>0.133752735994011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3.29432848357124</v>
      </c>
      <c r="O33" s="11">
        <f t="shared" si="19"/>
        <v>1.16679404299498</v>
      </c>
      <c r="P33" s="11">
        <f t="shared" si="5"/>
        <v>0.156061895592092</v>
      </c>
      <c r="Q33" s="16">
        <f t="shared" si="6"/>
        <v>0.020288046426972</v>
      </c>
      <c r="R33" s="11">
        <f t="shared" si="7"/>
        <v>0.129143083333333</v>
      </c>
      <c r="S33" s="17">
        <f t="shared" si="8"/>
        <v>0.157097429481424</v>
      </c>
      <c r="T33" s="3">
        <v>0.01</v>
      </c>
      <c r="U33" s="18">
        <f t="shared" si="9"/>
        <v>0.00157097429481425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0.0310209742948142</v>
      </c>
      <c r="AR33" s="25">
        <f t="shared" si="15"/>
        <v>99.3408333333333</v>
      </c>
      <c r="AS33" s="1">
        <f t="shared" si="16"/>
        <v>0.13</v>
      </c>
      <c r="AT33" s="2">
        <f t="shared" si="20"/>
        <v>0.466666666666667</v>
      </c>
      <c r="AU33" s="1">
        <f t="shared" si="17"/>
        <v>1252.58777459778</v>
      </c>
    </row>
    <row r="34" s="1" customFormat="1" spans="1:47">
      <c r="A34" s="6"/>
      <c r="B34" s="6"/>
      <c r="C34" s="9">
        <v>5</v>
      </c>
      <c r="D34" s="12">
        <v>20.7572165941935</v>
      </c>
      <c r="E34" s="13">
        <f t="shared" si="18"/>
        <v>16.5638213513333</v>
      </c>
      <c r="F34" s="9" t="s">
        <v>111</v>
      </c>
      <c r="G34" s="6">
        <v>6</v>
      </c>
      <c r="H34" s="11">
        <f t="shared" si="0"/>
        <v>20.7572165941935</v>
      </c>
      <c r="I34" s="11">
        <f t="shared" si="1"/>
        <v>293.907216594193</v>
      </c>
      <c r="J34" s="11">
        <f t="shared" si="2"/>
        <v>0.21604953983428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2.00414048073622</v>
      </c>
      <c r="P34" s="11">
        <f t="shared" si="5"/>
        <v>0.432993628626313</v>
      </c>
      <c r="Q34" s="16">
        <f t="shared" si="6"/>
        <v>0.0562891717214207</v>
      </c>
      <c r="R34" s="11">
        <f t="shared" si="7"/>
        <v>0.129143083333333</v>
      </c>
      <c r="S34" s="17">
        <f t="shared" si="8"/>
        <v>0.43586671673412</v>
      </c>
      <c r="T34" s="3">
        <v>0.01</v>
      </c>
      <c r="U34" s="18">
        <f t="shared" si="9"/>
        <v>0.0043586671673412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0.0338086671673412</v>
      </c>
      <c r="AR34" s="25">
        <f t="shared" si="15"/>
        <v>99.3408333333333</v>
      </c>
      <c r="AS34" s="1">
        <f t="shared" si="16"/>
        <v>0.13</v>
      </c>
      <c r="AT34" s="2">
        <f t="shared" si="20"/>
        <v>0.466666666666667</v>
      </c>
      <c r="AU34" s="1">
        <f t="shared" si="17"/>
        <v>1365.15129301842</v>
      </c>
    </row>
    <row r="35" s="1" customFormat="1" spans="1:47">
      <c r="A35" s="6"/>
      <c r="B35" s="6"/>
      <c r="C35" s="9">
        <v>6</v>
      </c>
      <c r="D35" s="12">
        <v>23.982444366</v>
      </c>
      <c r="E35" s="13">
        <f t="shared" si="18"/>
        <v>20.7572165941935</v>
      </c>
      <c r="F35" s="9" t="s">
        <v>109</v>
      </c>
      <c r="G35" s="6">
        <v>7</v>
      </c>
      <c r="H35" s="11">
        <f t="shared" si="0"/>
        <v>23.982444366</v>
      </c>
      <c r="I35" s="11">
        <f t="shared" si="1"/>
        <v>297.132444366</v>
      </c>
      <c r="J35" s="11">
        <f t="shared" si="2"/>
        <v>0.309545329526898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2.56455518544324</v>
      </c>
      <c r="P35" s="11">
        <f t="shared" si="5"/>
        <v>0.793846079967942</v>
      </c>
      <c r="Q35" s="16">
        <f t="shared" si="6"/>
        <v>0.103199990395832</v>
      </c>
      <c r="R35" s="11">
        <f t="shared" si="7"/>
        <v>0.129143083333333</v>
      </c>
      <c r="S35" s="17">
        <f t="shared" si="8"/>
        <v>0.799113570251854</v>
      </c>
      <c r="T35" s="3">
        <v>0.01</v>
      </c>
      <c r="U35" s="18">
        <f t="shared" si="9"/>
        <v>0.00799113570251854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0.0409911357025185</v>
      </c>
      <c r="AR35" s="25">
        <f t="shared" si="15"/>
        <v>99.3408333333333</v>
      </c>
      <c r="AS35" s="1">
        <f t="shared" si="16"/>
        <v>0.13</v>
      </c>
      <c r="AT35" s="2">
        <f t="shared" si="20"/>
        <v>0.466666666666667</v>
      </c>
      <c r="AU35" s="1">
        <f t="shared" si="17"/>
        <v>1655.1703038043</v>
      </c>
    </row>
    <row r="36" s="1" customFormat="1" spans="1:47">
      <c r="A36" s="6"/>
      <c r="B36" s="6"/>
      <c r="C36" s="9">
        <v>7</v>
      </c>
      <c r="D36" s="12">
        <v>27.5968013541935</v>
      </c>
      <c r="E36" s="13">
        <f t="shared" si="18"/>
        <v>23.982444366</v>
      </c>
      <c r="F36" s="9" t="s">
        <v>109</v>
      </c>
      <c r="G36" s="6">
        <v>8</v>
      </c>
      <c r="H36" s="11">
        <f t="shared" si="0"/>
        <v>27.5968013541935</v>
      </c>
      <c r="I36" s="11">
        <f t="shared" si="1"/>
        <v>300.746801354193</v>
      </c>
      <c r="J36" s="11">
        <f t="shared" si="2"/>
        <v>0.458941468532408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2.76411743880863</v>
      </c>
      <c r="P36" s="11">
        <f t="shared" si="5"/>
        <v>1.26856811656287</v>
      </c>
      <c r="Q36" s="16">
        <f t="shared" si="6"/>
        <v>0.164913855153173</v>
      </c>
      <c r="R36" s="11">
        <f t="shared" si="7"/>
        <v>0.129143083333333</v>
      </c>
      <c r="S36" s="17">
        <f t="shared" si="8"/>
        <v>1.27698557984334</v>
      </c>
      <c r="T36" s="3">
        <v>0.01</v>
      </c>
      <c r="U36" s="18">
        <f t="shared" si="9"/>
        <v>0.0127698557984334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0.0457698557984334</v>
      </c>
      <c r="AR36" s="25">
        <f t="shared" si="15"/>
        <v>99.3408333333333</v>
      </c>
      <c r="AS36" s="1">
        <f t="shared" si="16"/>
        <v>0.13</v>
      </c>
      <c r="AT36" s="2">
        <f t="shared" si="20"/>
        <v>0.466666666666667</v>
      </c>
      <c r="AU36" s="1">
        <f t="shared" si="17"/>
        <v>1848.12898761225</v>
      </c>
    </row>
    <row r="37" s="1" customFormat="1" spans="1:47">
      <c r="A37" s="6"/>
      <c r="B37" s="6"/>
      <c r="C37" s="9">
        <v>8</v>
      </c>
      <c r="D37" s="12">
        <v>28.4798898474194</v>
      </c>
      <c r="E37" s="13">
        <f t="shared" si="18"/>
        <v>27.5968013541935</v>
      </c>
      <c r="F37" s="9" t="s">
        <v>109</v>
      </c>
      <c r="G37" s="6">
        <v>9</v>
      </c>
      <c r="H37" s="11">
        <f t="shared" si="0"/>
        <v>28.4798898474194</v>
      </c>
      <c r="I37" s="11">
        <f t="shared" si="1"/>
        <v>301.629889847419</v>
      </c>
      <c r="J37" s="11">
        <f t="shared" si="2"/>
        <v>0.50457110432289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2.48895765557909</v>
      </c>
      <c r="P37" s="11">
        <f t="shared" si="5"/>
        <v>1.25585611288845</v>
      </c>
      <c r="Q37" s="16">
        <f t="shared" si="6"/>
        <v>0.163261294675499</v>
      </c>
      <c r="R37" s="11">
        <f t="shared" si="7"/>
        <v>0.129143083333333</v>
      </c>
      <c r="S37" s="17">
        <f t="shared" si="8"/>
        <v>1.26418922687561</v>
      </c>
      <c r="T37" s="3">
        <v>0.01</v>
      </c>
      <c r="U37" s="18">
        <f t="shared" si="9"/>
        <v>0.0126418922687561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0.0420918922687561</v>
      </c>
      <c r="AR37" s="25">
        <f t="shared" si="15"/>
        <v>99.3408333333333</v>
      </c>
      <c r="AS37" s="1">
        <f t="shared" si="16"/>
        <v>0.13</v>
      </c>
      <c r="AT37" s="2">
        <f t="shared" si="20"/>
        <v>0.466666666666667</v>
      </c>
      <c r="AU37" s="1">
        <f t="shared" si="17"/>
        <v>1699.6174641215</v>
      </c>
    </row>
    <row r="38" s="1" customFormat="1" spans="1:47">
      <c r="A38" s="6"/>
      <c r="B38" s="6"/>
      <c r="C38" s="9">
        <v>9</v>
      </c>
      <c r="D38" s="12">
        <v>24.507657326</v>
      </c>
      <c r="E38" s="13">
        <f t="shared" si="18"/>
        <v>28.4798898474194</v>
      </c>
      <c r="F38" s="9" t="s">
        <v>109</v>
      </c>
      <c r="G38" s="6">
        <v>10</v>
      </c>
      <c r="H38" s="11">
        <f t="shared" si="0"/>
        <v>24.507657326</v>
      </c>
      <c r="I38" s="11">
        <f t="shared" si="1"/>
        <v>297.657657326</v>
      </c>
      <c r="J38" s="11">
        <f t="shared" si="2"/>
        <v>0.327971048446765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2.22650987602397</v>
      </c>
      <c r="P38" s="11">
        <f t="shared" si="5"/>
        <v>0.730230778416658</v>
      </c>
      <c r="Q38" s="16">
        <f t="shared" si="6"/>
        <v>0.0949300011941655</v>
      </c>
      <c r="R38" s="11">
        <f t="shared" si="7"/>
        <v>0.129143083333333</v>
      </c>
      <c r="S38" s="17">
        <f t="shared" si="8"/>
        <v>0.735076155407722</v>
      </c>
      <c r="T38" s="3">
        <v>0.01</v>
      </c>
      <c r="U38" s="18">
        <f t="shared" si="9"/>
        <v>0.00735076155407722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0.0368007615540772</v>
      </c>
      <c r="AR38" s="25">
        <f t="shared" si="15"/>
        <v>99.3408333333333</v>
      </c>
      <c r="AS38" s="1">
        <f t="shared" si="16"/>
        <v>0.13</v>
      </c>
      <c r="AT38" s="2">
        <f t="shared" si="20"/>
        <v>0.466666666666667</v>
      </c>
      <c r="AU38" s="1">
        <f t="shared" si="17"/>
        <v>1485.9682865032</v>
      </c>
    </row>
    <row r="39" s="1" customFormat="1" spans="1:47">
      <c r="A39" s="6"/>
      <c r="B39" s="6"/>
      <c r="C39" s="9">
        <v>10</v>
      </c>
      <c r="D39" s="12">
        <v>19.620062943871</v>
      </c>
      <c r="E39" s="13">
        <f t="shared" si="18"/>
        <v>24.507657326</v>
      </c>
      <c r="F39" s="9" t="s">
        <v>109</v>
      </c>
      <c r="G39" s="6">
        <v>11</v>
      </c>
      <c r="H39" s="11">
        <f t="shared" si="0"/>
        <v>19.620062943871</v>
      </c>
      <c r="I39" s="11">
        <f t="shared" si="1"/>
        <v>292.770062943871</v>
      </c>
      <c r="J39" s="11">
        <f t="shared" si="2"/>
        <v>0.189963433850604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1.42146514272695</v>
      </c>
      <c r="O39" s="11">
        <f t="shared" si="19"/>
        <v>1.0682222882137</v>
      </c>
      <c r="P39" s="11">
        <f t="shared" si="5"/>
        <v>0.202923173984824</v>
      </c>
      <c r="Q39" s="16">
        <f t="shared" si="6"/>
        <v>0.0263800126180271</v>
      </c>
      <c r="R39" s="11">
        <f t="shared" si="7"/>
        <v>0.129143083333333</v>
      </c>
      <c r="S39" s="17">
        <f t="shared" si="8"/>
        <v>0.204269651437215</v>
      </c>
      <c r="T39" s="3">
        <v>0.01</v>
      </c>
      <c r="U39" s="18">
        <f t="shared" si="9"/>
        <v>0.00204269651437215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0.0239426965143721</v>
      </c>
      <c r="AR39" s="25">
        <f t="shared" si="15"/>
        <v>99.3408333333333</v>
      </c>
      <c r="AS39" s="1">
        <f t="shared" si="16"/>
        <v>0.13</v>
      </c>
      <c r="AT39" s="2">
        <f t="shared" si="20"/>
        <v>0.466666666666667</v>
      </c>
      <c r="AU39" s="1">
        <f t="shared" si="17"/>
        <v>966.775854935698</v>
      </c>
    </row>
    <row r="40" s="1" customFormat="1" spans="1:48">
      <c r="A40" s="6"/>
      <c r="B40" s="6"/>
      <c r="C40" s="9">
        <v>11</v>
      </c>
      <c r="D40" s="12">
        <v>14.6916598584</v>
      </c>
      <c r="E40" s="13">
        <f t="shared" si="18"/>
        <v>19.620062943871</v>
      </c>
      <c r="F40" s="9" t="s">
        <v>111</v>
      </c>
      <c r="G40" s="6">
        <v>12</v>
      </c>
      <c r="H40" s="11">
        <f t="shared" si="0"/>
        <v>14.6916598584</v>
      </c>
      <c r="I40" s="11">
        <f t="shared" si="1"/>
        <v>287.8416598584</v>
      </c>
      <c r="J40" s="11">
        <f t="shared" si="2"/>
        <v>0.107490219602756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1.85870744756221</v>
      </c>
      <c r="P40" s="11">
        <f t="shared" si="5"/>
        <v>0.19979287171574</v>
      </c>
      <c r="Q40" s="16">
        <f t="shared" si="6"/>
        <v>0.0259730733230462</v>
      </c>
      <c r="R40" s="11">
        <f t="shared" si="7"/>
        <v>0.129143083333333</v>
      </c>
      <c r="S40" s="17">
        <f t="shared" si="8"/>
        <v>0.201118578344662</v>
      </c>
      <c r="T40" s="3">
        <v>0.01</v>
      </c>
      <c r="U40" s="18">
        <f t="shared" si="9"/>
        <v>0.00201118578344662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0.0239111857834466</v>
      </c>
      <c r="AR40" s="25">
        <f t="shared" si="15"/>
        <v>99.3408333333333</v>
      </c>
      <c r="AS40" s="1">
        <f t="shared" si="16"/>
        <v>0.13</v>
      </c>
      <c r="AT40" s="2">
        <f t="shared" si="20"/>
        <v>0.466666666666667</v>
      </c>
      <c r="AU40" s="1">
        <f t="shared" si="17"/>
        <v>965.503491406724</v>
      </c>
      <c r="AV40" s="1">
        <f>SUM(AU29:AU40)</f>
        <v>14981.720117746</v>
      </c>
    </row>
    <row r="41" s="1" customFormat="1" spans="1:46">
      <c r="A41" s="6"/>
      <c r="B41" s="6"/>
      <c r="C41" s="9">
        <v>12</v>
      </c>
      <c r="D41" s="12">
        <v>8.76762320187097</v>
      </c>
      <c r="E41" s="13">
        <f t="shared" si="18"/>
        <v>14.6916598584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8.22</v>
      </c>
      <c r="E44" s="9"/>
      <c r="F44" s="9"/>
      <c r="G44" s="6">
        <v>1</v>
      </c>
      <c r="H44" s="11">
        <f t="shared" ref="H44:H55" si="21">E45</f>
        <v>8.22</v>
      </c>
      <c r="I44" s="11">
        <f t="shared" ref="I44:I55" si="22">H44+273.15</f>
        <v>281.37</v>
      </c>
      <c r="J44" s="11">
        <f t="shared" ref="J44:J55" si="23">EXP(($C$18*(I44-$C$16))/($C$19*I44*$C$16))</f>
        <v>0.0493710045616767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0.0480063899955919</v>
      </c>
      <c r="Q44" s="16">
        <f t="shared" ref="Q44:Q55" si="27">P44*$B$46</f>
        <v>0.00624083069942695</v>
      </c>
      <c r="R44" s="11">
        <f t="shared" ref="R44:R55" si="28">L44*$B$46</f>
        <v>0.1264068</v>
      </c>
      <c r="S44" s="17">
        <f t="shared" ref="S44:S55" si="29">Q44/R44</f>
        <v>0.0493710045616767</v>
      </c>
      <c r="T44" s="3">
        <v>0.01</v>
      </c>
      <c r="U44" s="18">
        <f t="shared" ref="U44:U55" si="30">S44*T44</f>
        <v>0.000493710045616767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0.0195937100456168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0.0416666666666667</v>
      </c>
      <c r="AU44" s="1">
        <f t="shared" ref="AU44:AU55" si="38">AT44*10000*AS44*0.67*AR44*AQ44</f>
        <v>69.14339105359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6.05292105429032</v>
      </c>
      <c r="E45" s="13">
        <f t="shared" ref="E45:E56" si="39">D44</f>
        <v>8.22</v>
      </c>
      <c r="F45" s="9" t="s">
        <v>109</v>
      </c>
      <c r="G45" s="6">
        <v>2</v>
      </c>
      <c r="H45" s="11">
        <f t="shared" si="21"/>
        <v>6.05292105429032</v>
      </c>
      <c r="I45" s="11">
        <f t="shared" si="22"/>
        <v>279.20292105429</v>
      </c>
      <c r="J45" s="11">
        <f t="shared" si="23"/>
        <v>0.037741923283147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1.89671361000441</v>
      </c>
      <c r="P45" s="11">
        <f t="shared" si="26"/>
        <v>0.0715856195588872</v>
      </c>
      <c r="Q45" s="16">
        <f t="shared" si="27"/>
        <v>0.00930613054265533</v>
      </c>
      <c r="R45" s="11">
        <f t="shared" si="28"/>
        <v>0.1264068</v>
      </c>
      <c r="S45" s="17">
        <f t="shared" si="29"/>
        <v>0.0736204898997153</v>
      </c>
      <c r="T45" s="3">
        <v>0.01</v>
      </c>
      <c r="U45" s="18">
        <f t="shared" si="30"/>
        <v>0.000736204898997153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0.0198362048989972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0.0416666666666667</v>
      </c>
      <c r="AU45" s="1">
        <f t="shared" si="38"/>
        <v>69.9991205931579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6.36510334978572</v>
      </c>
      <c r="E46" s="13">
        <f t="shared" si="39"/>
        <v>6.05292105429032</v>
      </c>
      <c r="F46" s="9" t="s">
        <v>109</v>
      </c>
      <c r="G46" s="6">
        <v>3</v>
      </c>
      <c r="H46" s="11">
        <f t="shared" si="21"/>
        <v>6.36510334978572</v>
      </c>
      <c r="I46" s="11">
        <f t="shared" si="22"/>
        <v>279.515103349786</v>
      </c>
      <c r="J46" s="11">
        <f t="shared" si="23"/>
        <v>0.0392409452334071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2.79748799044552</v>
      </c>
      <c r="P46" s="11">
        <f t="shared" si="26"/>
        <v>0.109776073024187</v>
      </c>
      <c r="Q46" s="16">
        <f t="shared" si="27"/>
        <v>0.0142708894931443</v>
      </c>
      <c r="R46" s="11">
        <f t="shared" si="28"/>
        <v>0.1264068</v>
      </c>
      <c r="S46" s="17">
        <f t="shared" si="29"/>
        <v>0.112896533201887</v>
      </c>
      <c r="T46" s="3">
        <v>0.01</v>
      </c>
      <c r="U46" s="18">
        <f t="shared" si="30"/>
        <v>0.00112896533201887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0.0202289653320189</v>
      </c>
      <c r="AR46" s="25">
        <f t="shared" si="36"/>
        <v>97.236</v>
      </c>
      <c r="AS46" s="1">
        <f t="shared" si="37"/>
        <v>0.13</v>
      </c>
      <c r="AT46" s="2">
        <f t="shared" si="41"/>
        <v>0.0416666666666667</v>
      </c>
      <c r="AU46" s="1">
        <f t="shared" si="38"/>
        <v>71.3851158001694</v>
      </c>
    </row>
    <row r="47" s="1" customFormat="1" spans="1:47">
      <c r="A47" s="6"/>
      <c r="B47" s="6"/>
      <c r="C47" s="9">
        <v>3</v>
      </c>
      <c r="D47" s="12">
        <v>11.3940818453871</v>
      </c>
      <c r="E47" s="13">
        <f t="shared" si="39"/>
        <v>6.36510334978572</v>
      </c>
      <c r="F47" s="9" t="s">
        <v>109</v>
      </c>
      <c r="G47" s="6">
        <v>4</v>
      </c>
      <c r="H47" s="11">
        <f t="shared" si="21"/>
        <v>11.3940818453871</v>
      </c>
      <c r="I47" s="11">
        <f t="shared" si="22"/>
        <v>284.544081845387</v>
      </c>
      <c r="J47" s="11">
        <f t="shared" si="23"/>
        <v>0.072630169575427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3.66007191742133</v>
      </c>
      <c r="P47" s="11">
        <f t="shared" si="26"/>
        <v>0.26583164402057</v>
      </c>
      <c r="Q47" s="16">
        <f t="shared" si="27"/>
        <v>0.0345581137226741</v>
      </c>
      <c r="R47" s="11">
        <f t="shared" si="28"/>
        <v>0.1264068</v>
      </c>
      <c r="S47" s="17">
        <f t="shared" si="29"/>
        <v>0.273388090851711</v>
      </c>
      <c r="T47" s="3">
        <v>0.01</v>
      </c>
      <c r="U47" s="18">
        <f t="shared" si="30"/>
        <v>0.00273388090851711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0.0218338809085171</v>
      </c>
      <c r="AR47" s="25">
        <f t="shared" si="36"/>
        <v>97.236</v>
      </c>
      <c r="AS47" s="1">
        <f t="shared" si="37"/>
        <v>0.13</v>
      </c>
      <c r="AT47" s="2">
        <f t="shared" si="41"/>
        <v>0.0416666666666667</v>
      </c>
      <c r="AU47" s="1">
        <f t="shared" si="38"/>
        <v>77.0486325642465</v>
      </c>
    </row>
    <row r="48" s="1" customFormat="1" spans="1:47">
      <c r="A48" s="6"/>
      <c r="B48" s="6"/>
      <c r="C48" s="9">
        <v>4</v>
      </c>
      <c r="D48" s="12">
        <v>16.5638213513333</v>
      </c>
      <c r="E48" s="13">
        <f t="shared" si="39"/>
        <v>11.3940818453871</v>
      </c>
      <c r="F48" s="9" t="s">
        <v>109</v>
      </c>
      <c r="G48" s="6">
        <v>5</v>
      </c>
      <c r="H48" s="11">
        <f t="shared" si="21"/>
        <v>16.5638213513333</v>
      </c>
      <c r="I48" s="11">
        <f t="shared" si="22"/>
        <v>289.713821351333</v>
      </c>
      <c r="J48" s="11">
        <f t="shared" si="23"/>
        <v>0.133752735994011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3.22452825973073</v>
      </c>
      <c r="O48" s="11">
        <f t="shared" si="40"/>
        <v>1.14207201367004</v>
      </c>
      <c r="P48" s="11">
        <f t="shared" si="26"/>
        <v>0.152755256530557</v>
      </c>
      <c r="Q48" s="16">
        <f t="shared" si="27"/>
        <v>0.0198581833489725</v>
      </c>
      <c r="R48" s="11">
        <f t="shared" si="28"/>
        <v>0.1264068</v>
      </c>
      <c r="S48" s="17">
        <f t="shared" si="29"/>
        <v>0.157097429481424</v>
      </c>
      <c r="T48" s="3">
        <v>0.01</v>
      </c>
      <c r="U48" s="18">
        <f t="shared" si="30"/>
        <v>0.00157097429481424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0.0296209742948142</v>
      </c>
      <c r="AR48" s="25">
        <f t="shared" si="36"/>
        <v>97.236</v>
      </c>
      <c r="AS48" s="1">
        <f t="shared" si="37"/>
        <v>0.13</v>
      </c>
      <c r="AT48" s="2">
        <f t="shared" si="41"/>
        <v>0.0416666666666667</v>
      </c>
      <c r="AU48" s="1">
        <f t="shared" si="38"/>
        <v>104.528167676588</v>
      </c>
    </row>
    <row r="49" s="1" customFormat="1" spans="1:47">
      <c r="A49" s="6"/>
      <c r="B49" s="6"/>
      <c r="C49" s="9">
        <v>5</v>
      </c>
      <c r="D49" s="12">
        <v>20.7572165941935</v>
      </c>
      <c r="E49" s="13">
        <f t="shared" si="39"/>
        <v>16.5638213513333</v>
      </c>
      <c r="F49" s="9" t="s">
        <v>111</v>
      </c>
      <c r="G49" s="6">
        <v>6</v>
      </c>
      <c r="H49" s="11">
        <f t="shared" si="21"/>
        <v>20.7572165941935</v>
      </c>
      <c r="I49" s="11">
        <f t="shared" si="22"/>
        <v>293.907216594193</v>
      </c>
      <c r="J49" s="11">
        <f t="shared" si="23"/>
        <v>0.21604953983428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1.96167675713948</v>
      </c>
      <c r="P49" s="11">
        <f t="shared" si="26"/>
        <v>0.423819360683588</v>
      </c>
      <c r="Q49" s="16">
        <f t="shared" si="27"/>
        <v>0.0550965168888665</v>
      </c>
      <c r="R49" s="11">
        <f t="shared" si="28"/>
        <v>0.1264068</v>
      </c>
      <c r="S49" s="17">
        <f t="shared" si="29"/>
        <v>0.435866716734119</v>
      </c>
      <c r="T49" s="3">
        <v>0.01</v>
      </c>
      <c r="U49" s="18">
        <f t="shared" si="30"/>
        <v>0.00435866716734119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0.0324086671673412</v>
      </c>
      <c r="AR49" s="25">
        <f t="shared" si="36"/>
        <v>97.236</v>
      </c>
      <c r="AS49" s="1">
        <f t="shared" si="37"/>
        <v>0.13</v>
      </c>
      <c r="AT49" s="2">
        <f t="shared" si="41"/>
        <v>0.0416666666666667</v>
      </c>
      <c r="AU49" s="1">
        <f t="shared" si="38"/>
        <v>114.365535789809</v>
      </c>
    </row>
    <row r="50" s="1" customFormat="1" spans="1:47">
      <c r="A50" s="6"/>
      <c r="B50" s="6"/>
      <c r="C50" s="9">
        <v>6</v>
      </c>
      <c r="D50" s="12">
        <v>23.982444366</v>
      </c>
      <c r="E50" s="13">
        <f t="shared" si="39"/>
        <v>20.7572165941935</v>
      </c>
      <c r="F50" s="9" t="s">
        <v>109</v>
      </c>
      <c r="G50" s="6">
        <v>7</v>
      </c>
      <c r="H50" s="11">
        <f t="shared" si="21"/>
        <v>23.982444366</v>
      </c>
      <c r="I50" s="11">
        <f t="shared" si="22"/>
        <v>297.132444366</v>
      </c>
      <c r="J50" s="11">
        <f t="shared" si="23"/>
        <v>0.309545329526898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2.51021739645589</v>
      </c>
      <c r="P50" s="11">
        <f t="shared" si="26"/>
        <v>0.777026071170091</v>
      </c>
      <c r="Q50" s="16">
        <f t="shared" si="27"/>
        <v>0.101013389252112</v>
      </c>
      <c r="R50" s="11">
        <f t="shared" si="28"/>
        <v>0.1264068</v>
      </c>
      <c r="S50" s="17">
        <f t="shared" si="29"/>
        <v>0.799113570251852</v>
      </c>
      <c r="T50" s="3">
        <v>0.01</v>
      </c>
      <c r="U50" s="18">
        <f t="shared" si="30"/>
        <v>0.00799113570251852</v>
      </c>
      <c r="V50" s="17"/>
      <c r="W50" s="3"/>
      <c r="X50" s="18"/>
      <c r="Y50" s="19">
        <v>0.05</v>
      </c>
      <c r="Z50" s="3">
        <v>0.29</v>
      </c>
      <c r="AA50" s="20">
        <f t="shared" si="31"/>
        <v>0.0145</v>
      </c>
      <c r="AB50" s="3">
        <v>0.02</v>
      </c>
      <c r="AC50" s="3">
        <v>0.28</v>
      </c>
      <c r="AD50" s="20">
        <f t="shared" si="32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0.0403411357025185</v>
      </c>
      <c r="AR50" s="25">
        <f t="shared" si="36"/>
        <v>97.236</v>
      </c>
      <c r="AS50" s="1">
        <f t="shared" si="37"/>
        <v>0.13</v>
      </c>
      <c r="AT50" s="2">
        <f t="shared" si="41"/>
        <v>0.0416666666666667</v>
      </c>
      <c r="AU50" s="1">
        <f t="shared" si="38"/>
        <v>142.358078941215</v>
      </c>
    </row>
    <row r="51" s="1" customFormat="1" spans="1:47">
      <c r="A51" s="6"/>
      <c r="B51" s="6"/>
      <c r="C51" s="9">
        <v>7</v>
      </c>
      <c r="D51" s="12">
        <v>27.5968013541935</v>
      </c>
      <c r="E51" s="13">
        <f t="shared" si="39"/>
        <v>23.982444366</v>
      </c>
      <c r="F51" s="9" t="s">
        <v>109</v>
      </c>
      <c r="G51" s="6">
        <v>8</v>
      </c>
      <c r="H51" s="11">
        <f t="shared" si="21"/>
        <v>27.5968013541935</v>
      </c>
      <c r="I51" s="11">
        <f t="shared" si="22"/>
        <v>300.746801354193</v>
      </c>
      <c r="J51" s="11">
        <f t="shared" si="23"/>
        <v>0.458941468532408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2.7055513252858</v>
      </c>
      <c r="P51" s="11">
        <f t="shared" si="26"/>
        <v>1.24168969841647</v>
      </c>
      <c r="Q51" s="16">
        <f t="shared" si="27"/>
        <v>0.161419660794141</v>
      </c>
      <c r="R51" s="11">
        <f t="shared" si="28"/>
        <v>0.1264068</v>
      </c>
      <c r="S51" s="17">
        <f t="shared" si="29"/>
        <v>1.27698557984334</v>
      </c>
      <c r="T51" s="3">
        <v>0.01</v>
      </c>
      <c r="U51" s="18">
        <f t="shared" si="30"/>
        <v>0.0127698557984334</v>
      </c>
      <c r="V51" s="17"/>
      <c r="W51" s="3"/>
      <c r="X51" s="18"/>
      <c r="Y51" s="19">
        <v>0.05</v>
      </c>
      <c r="Z51" s="3">
        <v>0.29</v>
      </c>
      <c r="AA51" s="20">
        <f t="shared" si="31"/>
        <v>0.0145</v>
      </c>
      <c r="AB51" s="3">
        <v>0.02</v>
      </c>
      <c r="AC51" s="3">
        <v>0.28</v>
      </c>
      <c r="AD51" s="20">
        <f t="shared" si="32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0.0451198557984334</v>
      </c>
      <c r="AR51" s="25">
        <f t="shared" si="36"/>
        <v>97.236</v>
      </c>
      <c r="AS51" s="1">
        <f t="shared" si="37"/>
        <v>0.13</v>
      </c>
      <c r="AT51" s="2">
        <f t="shared" si="41"/>
        <v>0.0416666666666667</v>
      </c>
      <c r="AU51" s="1">
        <f t="shared" si="38"/>
        <v>159.221496413364</v>
      </c>
    </row>
    <row r="52" s="1" customFormat="1" spans="1:47">
      <c r="A52" s="6"/>
      <c r="B52" s="6"/>
      <c r="C52" s="9">
        <v>8</v>
      </c>
      <c r="D52" s="12">
        <v>28.4798898474194</v>
      </c>
      <c r="E52" s="13">
        <f t="shared" si="39"/>
        <v>27.5968013541935</v>
      </c>
      <c r="F52" s="9" t="s">
        <v>109</v>
      </c>
      <c r="G52" s="6">
        <v>9</v>
      </c>
      <c r="H52" s="11">
        <f t="shared" si="21"/>
        <v>28.4798898474194</v>
      </c>
      <c r="I52" s="11">
        <f t="shared" si="22"/>
        <v>301.629889847419</v>
      </c>
      <c r="J52" s="11">
        <f t="shared" si="23"/>
        <v>0.50457110432289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2.43622162686933</v>
      </c>
      <c r="P52" s="11">
        <f t="shared" si="26"/>
        <v>1.22924703664477</v>
      </c>
      <c r="Q52" s="16">
        <f t="shared" si="27"/>
        <v>0.15980211476382</v>
      </c>
      <c r="R52" s="11">
        <f t="shared" si="28"/>
        <v>0.1264068</v>
      </c>
      <c r="S52" s="17">
        <f t="shared" si="29"/>
        <v>1.26418922687561</v>
      </c>
      <c r="T52" s="3">
        <v>0.01</v>
      </c>
      <c r="U52" s="18">
        <f t="shared" si="30"/>
        <v>0.0126418922687561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0.0406918922687561</v>
      </c>
      <c r="AR52" s="25">
        <f t="shared" si="36"/>
        <v>97.236</v>
      </c>
      <c r="AS52" s="1">
        <f t="shared" si="37"/>
        <v>0.13</v>
      </c>
      <c r="AT52" s="2">
        <f t="shared" si="41"/>
        <v>0.0416666666666667</v>
      </c>
      <c r="AU52" s="1">
        <f t="shared" si="38"/>
        <v>143.5958485299</v>
      </c>
    </row>
    <row r="53" s="1" customFormat="1" spans="1:47">
      <c r="A53" s="6"/>
      <c r="B53" s="6"/>
      <c r="C53" s="9">
        <v>9</v>
      </c>
      <c r="D53" s="12">
        <v>24.507657326</v>
      </c>
      <c r="E53" s="13">
        <f t="shared" si="39"/>
        <v>28.4798898474194</v>
      </c>
      <c r="F53" s="9" t="s">
        <v>109</v>
      </c>
      <c r="G53" s="6">
        <v>10</v>
      </c>
      <c r="H53" s="11">
        <f t="shared" si="21"/>
        <v>24.507657326</v>
      </c>
      <c r="I53" s="11">
        <f t="shared" si="22"/>
        <v>297.657657326</v>
      </c>
      <c r="J53" s="11">
        <f t="shared" si="23"/>
        <v>0.327971048446765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2.17933459022457</v>
      </c>
      <c r="P53" s="11">
        <f t="shared" si="26"/>
        <v>0.714758650472251</v>
      </c>
      <c r="Q53" s="16">
        <f t="shared" si="27"/>
        <v>0.0929186245613927</v>
      </c>
      <c r="R53" s="11">
        <f t="shared" si="28"/>
        <v>0.1264068</v>
      </c>
      <c r="S53" s="17">
        <f t="shared" si="29"/>
        <v>0.735076155407721</v>
      </c>
      <c r="T53" s="3">
        <v>0.01</v>
      </c>
      <c r="U53" s="18">
        <f t="shared" si="30"/>
        <v>0.00735076155407721</v>
      </c>
      <c r="V53" s="17"/>
      <c r="W53" s="3"/>
      <c r="X53" s="18"/>
      <c r="Y53" s="19">
        <v>0.04</v>
      </c>
      <c r="Z53" s="3">
        <v>0.29</v>
      </c>
      <c r="AA53" s="20">
        <f t="shared" si="31"/>
        <v>0.0116</v>
      </c>
      <c r="AB53" s="3">
        <v>0.015</v>
      </c>
      <c r="AC53" s="3">
        <v>0.28</v>
      </c>
      <c r="AD53" s="20">
        <f t="shared" si="32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0.0354007615540772</v>
      </c>
      <c r="AR53" s="25">
        <f t="shared" si="36"/>
        <v>97.236</v>
      </c>
      <c r="AS53" s="1">
        <f t="shared" si="37"/>
        <v>0.13</v>
      </c>
      <c r="AT53" s="2">
        <f t="shared" si="41"/>
        <v>0.0416666666666667</v>
      </c>
      <c r="AU53" s="1">
        <f t="shared" si="38"/>
        <v>124.924207515055</v>
      </c>
    </row>
    <row r="54" s="1" customFormat="1" spans="1:47">
      <c r="A54" s="6"/>
      <c r="B54" s="6"/>
      <c r="C54" s="9">
        <v>10</v>
      </c>
      <c r="D54" s="12">
        <v>19.620062943871</v>
      </c>
      <c r="E54" s="13">
        <f t="shared" si="39"/>
        <v>24.507657326</v>
      </c>
      <c r="F54" s="9" t="s">
        <v>109</v>
      </c>
      <c r="G54" s="6">
        <v>11</v>
      </c>
      <c r="H54" s="11">
        <f t="shared" si="21"/>
        <v>19.620062943871</v>
      </c>
      <c r="I54" s="11">
        <f t="shared" si="22"/>
        <v>292.770062943871</v>
      </c>
      <c r="J54" s="11">
        <f t="shared" si="23"/>
        <v>0.189963433850604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1.3913471427647</v>
      </c>
      <c r="O54" s="11">
        <f t="shared" si="40"/>
        <v>1.04558879698762</v>
      </c>
      <c r="P54" s="11">
        <f t="shared" si="26"/>
        <v>0.19862363827149</v>
      </c>
      <c r="Q54" s="16">
        <f t="shared" si="27"/>
        <v>0.0258210729752937</v>
      </c>
      <c r="R54" s="11">
        <f t="shared" si="28"/>
        <v>0.1264068</v>
      </c>
      <c r="S54" s="17">
        <f t="shared" si="29"/>
        <v>0.204269651437215</v>
      </c>
      <c r="T54" s="3">
        <v>0.01</v>
      </c>
      <c r="U54" s="18">
        <f t="shared" si="30"/>
        <v>0.00204269651437215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0.0211426965143721</v>
      </c>
      <c r="AR54" s="25">
        <f t="shared" si="36"/>
        <v>97.236</v>
      </c>
      <c r="AS54" s="1">
        <f t="shared" si="37"/>
        <v>0.13</v>
      </c>
      <c r="AT54" s="2">
        <f t="shared" si="41"/>
        <v>0.0416666666666667</v>
      </c>
      <c r="AU54" s="1">
        <f t="shared" si="38"/>
        <v>74.6095420222695</v>
      </c>
    </row>
    <row r="55" s="1" customFormat="1" spans="1:48">
      <c r="A55" s="6"/>
      <c r="B55" s="6"/>
      <c r="C55" s="9">
        <v>11</v>
      </c>
      <c r="D55" s="12">
        <v>14.6916598584</v>
      </c>
      <c r="E55" s="13">
        <f t="shared" si="39"/>
        <v>19.620062943871</v>
      </c>
      <c r="F55" s="9" t="s">
        <v>111</v>
      </c>
      <c r="G55" s="6">
        <v>12</v>
      </c>
      <c r="H55" s="11">
        <f t="shared" si="21"/>
        <v>14.6916598584</v>
      </c>
      <c r="I55" s="11">
        <f t="shared" si="22"/>
        <v>287.8416598584</v>
      </c>
      <c r="J55" s="11">
        <f t="shared" si="23"/>
        <v>0.107490219602756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1.81932515871613</v>
      </c>
      <c r="P55" s="11">
        <f t="shared" si="26"/>
        <v>0.195559660839215</v>
      </c>
      <c r="Q55" s="16">
        <f t="shared" si="27"/>
        <v>0.025422755909098</v>
      </c>
      <c r="R55" s="11">
        <f t="shared" si="28"/>
        <v>0.1264068</v>
      </c>
      <c r="S55" s="17">
        <f t="shared" si="29"/>
        <v>0.201118578344662</v>
      </c>
      <c r="T55" s="3">
        <v>0.01</v>
      </c>
      <c r="U55" s="18">
        <f t="shared" si="30"/>
        <v>0.00201118578344662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0.0211111857834466</v>
      </c>
      <c r="AR55" s="25">
        <f t="shared" si="36"/>
        <v>97.236</v>
      </c>
      <c r="AS55" s="1">
        <f t="shared" si="37"/>
        <v>0.13</v>
      </c>
      <c r="AT55" s="2">
        <f t="shared" si="41"/>
        <v>0.0416666666666667</v>
      </c>
      <c r="AU55" s="1">
        <f t="shared" si="38"/>
        <v>74.4983451746232</v>
      </c>
      <c r="AV55" s="1">
        <f>SUM(AU44:AU55)</f>
        <v>1225.67748207399</v>
      </c>
    </row>
    <row r="56" s="1" customFormat="1" spans="1:46">
      <c r="A56" s="6"/>
      <c r="B56" s="6"/>
      <c r="C56" s="9">
        <v>12</v>
      </c>
      <c r="D56" s="12">
        <v>8.76762320187097</v>
      </c>
      <c r="E56" s="13">
        <f t="shared" si="39"/>
        <v>14.6916598584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8.22</v>
      </c>
      <c r="E60" s="9"/>
      <c r="F60" s="9"/>
      <c r="G60" s="6">
        <v>1</v>
      </c>
      <c r="H60" s="11">
        <f t="shared" ref="H60:H71" si="42">E61</f>
        <v>8.22</v>
      </c>
      <c r="I60" s="11">
        <f t="shared" ref="I60:I71" si="43">H60+273.15</f>
        <v>281.37</v>
      </c>
      <c r="J60" s="11">
        <f t="shared" ref="J60:J71" si="44">EXP(($C$18*(I60-$C$16))/($C$19*I60*$C$16))</f>
        <v>0.0493710045616767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0.0681171749937453</v>
      </c>
      <c r="Q60" s="16">
        <f t="shared" ref="Q60:Q71" si="48">P60*$B$62</f>
        <v>0.00681171749937453</v>
      </c>
      <c r="R60" s="11">
        <f t="shared" ref="R60:R71" si="49">L60*$B$62</f>
        <v>0.13797</v>
      </c>
      <c r="S60" s="17">
        <f t="shared" ref="S60:S71" si="50">Q60/R60</f>
        <v>0.0493710045616766</v>
      </c>
      <c r="T60" s="3">
        <v>0.01</v>
      </c>
      <c r="U60" s="18">
        <f t="shared" ref="U60:U71" si="51">S60*T60</f>
        <v>0.000493710045616767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0.0127937100456168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6.05292105429032</v>
      </c>
      <c r="E61" s="13">
        <f t="shared" ref="E61:E72" si="60">D60</f>
        <v>8.22</v>
      </c>
      <c r="F61" s="9" t="s">
        <v>109</v>
      </c>
      <c r="G61" s="6">
        <v>2</v>
      </c>
      <c r="H61" s="11">
        <f t="shared" si="42"/>
        <v>6.05292105429032</v>
      </c>
      <c r="I61" s="11">
        <f t="shared" si="43"/>
        <v>279.20292105429</v>
      </c>
      <c r="J61" s="11">
        <f t="shared" si="44"/>
        <v>0.037741923283147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2.69128282500625</v>
      </c>
      <c r="P61" s="11">
        <f t="shared" si="47"/>
        <v>0.101574189914637</v>
      </c>
      <c r="Q61" s="16">
        <f t="shared" si="48"/>
        <v>0.0101574189914637</v>
      </c>
      <c r="R61" s="11">
        <f t="shared" si="49"/>
        <v>0.13797</v>
      </c>
      <c r="S61" s="17">
        <f t="shared" si="50"/>
        <v>0.0736204898997153</v>
      </c>
      <c r="T61" s="3">
        <v>0.01</v>
      </c>
      <c r="U61" s="18">
        <f t="shared" si="51"/>
        <v>0.000736204898997153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0.0130362048989972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6.36510334978572</v>
      </c>
      <c r="E62" s="13">
        <f t="shared" si="60"/>
        <v>6.05292105429032</v>
      </c>
      <c r="F62" s="9" t="s">
        <v>109</v>
      </c>
      <c r="G62" s="6">
        <v>3</v>
      </c>
      <c r="H62" s="11">
        <f t="shared" si="42"/>
        <v>6.36510334978572</v>
      </c>
      <c r="I62" s="11">
        <f t="shared" si="43"/>
        <v>279.515103349786</v>
      </c>
      <c r="J62" s="11">
        <f t="shared" si="44"/>
        <v>0.0392409452334071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3.96940863509162</v>
      </c>
      <c r="P62" s="11">
        <f t="shared" si="47"/>
        <v>0.155763346858643</v>
      </c>
      <c r="Q62" s="16">
        <f t="shared" si="48"/>
        <v>0.0155763346858643</v>
      </c>
      <c r="R62" s="11">
        <f t="shared" si="49"/>
        <v>0.13797</v>
      </c>
      <c r="S62" s="17">
        <f t="shared" si="50"/>
        <v>0.112896533201887</v>
      </c>
      <c r="T62" s="3">
        <v>0.01</v>
      </c>
      <c r="U62" s="18">
        <f t="shared" si="51"/>
        <v>0.00112896533201887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0.0134289653320189</v>
      </c>
      <c r="AR62" s="25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2">
        <v>11.3940818453871</v>
      </c>
      <c r="E63" s="13">
        <f t="shared" si="60"/>
        <v>6.36510334978572</v>
      </c>
      <c r="F63" s="9" t="s">
        <v>109</v>
      </c>
      <c r="G63" s="6">
        <v>4</v>
      </c>
      <c r="H63" s="11">
        <f t="shared" si="42"/>
        <v>11.3940818453871</v>
      </c>
      <c r="I63" s="11">
        <f t="shared" si="43"/>
        <v>284.544081845387</v>
      </c>
      <c r="J63" s="11">
        <f t="shared" si="44"/>
        <v>0.072630169575427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5.19334528823297</v>
      </c>
      <c r="P63" s="11">
        <f t="shared" si="47"/>
        <v>0.377193548948106</v>
      </c>
      <c r="Q63" s="16">
        <f t="shared" si="48"/>
        <v>0.0377193548948106</v>
      </c>
      <c r="R63" s="11">
        <f t="shared" si="49"/>
        <v>0.13797</v>
      </c>
      <c r="S63" s="17">
        <f t="shared" si="50"/>
        <v>0.273388090851711</v>
      </c>
      <c r="T63" s="3">
        <v>0.01</v>
      </c>
      <c r="U63" s="18">
        <f t="shared" si="51"/>
        <v>0.00273388090851711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0.0150338809085171</v>
      </c>
      <c r="AR63" s="25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2">
        <v>16.5638213513333</v>
      </c>
      <c r="E64" s="13">
        <f t="shared" si="60"/>
        <v>11.3940818453871</v>
      </c>
      <c r="F64" s="9" t="s">
        <v>109</v>
      </c>
      <c r="G64" s="6">
        <v>5</v>
      </c>
      <c r="H64" s="11">
        <f t="shared" si="42"/>
        <v>16.5638213513333</v>
      </c>
      <c r="I64" s="11">
        <f t="shared" si="43"/>
        <v>289.713821351333</v>
      </c>
      <c r="J64" s="11">
        <f t="shared" si="44"/>
        <v>0.133752735994011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4.57534415232062</v>
      </c>
      <c r="O64" s="11">
        <f t="shared" si="61"/>
        <v>1.62050758696424</v>
      </c>
      <c r="P64" s="11">
        <f t="shared" si="47"/>
        <v>0.216747323455521</v>
      </c>
      <c r="Q64" s="16">
        <f t="shared" si="48"/>
        <v>0.0216747323455521</v>
      </c>
      <c r="R64" s="11">
        <f t="shared" si="49"/>
        <v>0.13797</v>
      </c>
      <c r="S64" s="17">
        <f t="shared" si="50"/>
        <v>0.157097429481424</v>
      </c>
      <c r="T64" s="3">
        <v>0.01</v>
      </c>
      <c r="U64" s="18">
        <f t="shared" si="51"/>
        <v>0.00157097429481424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0.0196209742948142</v>
      </c>
      <c r="AR64" s="25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2">
        <v>20.7572165941935</v>
      </c>
      <c r="E65" s="13">
        <f t="shared" si="60"/>
        <v>16.5638213513333</v>
      </c>
      <c r="F65" s="9" t="s">
        <v>111</v>
      </c>
      <c r="G65" s="6">
        <v>6</v>
      </c>
      <c r="H65" s="11">
        <f t="shared" si="42"/>
        <v>20.7572165941935</v>
      </c>
      <c r="I65" s="11">
        <f t="shared" si="43"/>
        <v>293.907216594193</v>
      </c>
      <c r="J65" s="11">
        <f t="shared" si="44"/>
        <v>0.21604953983428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2.78346026350872</v>
      </c>
      <c r="P65" s="11">
        <f t="shared" si="47"/>
        <v>0.601365309078064</v>
      </c>
      <c r="Q65" s="16">
        <f t="shared" si="48"/>
        <v>0.0601365309078064</v>
      </c>
      <c r="R65" s="11">
        <f t="shared" si="49"/>
        <v>0.13797</v>
      </c>
      <c r="S65" s="17">
        <f t="shared" si="50"/>
        <v>0.435866716734119</v>
      </c>
      <c r="T65" s="3">
        <v>0.01</v>
      </c>
      <c r="U65" s="18">
        <f t="shared" si="51"/>
        <v>0.00435866716734119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0.0224086671673412</v>
      </c>
      <c r="AR65" s="25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2">
        <v>23.982444366</v>
      </c>
      <c r="E66" s="13">
        <f t="shared" si="60"/>
        <v>20.7572165941935</v>
      </c>
      <c r="F66" s="9" t="s">
        <v>109</v>
      </c>
      <c r="G66" s="6">
        <v>7</v>
      </c>
      <c r="H66" s="11">
        <f t="shared" si="42"/>
        <v>23.982444366</v>
      </c>
      <c r="I66" s="11">
        <f t="shared" si="43"/>
        <v>297.132444366</v>
      </c>
      <c r="J66" s="11">
        <f t="shared" si="44"/>
        <v>0.309545329526898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3.56179495443066</v>
      </c>
      <c r="P66" s="11">
        <f t="shared" si="47"/>
        <v>1.10253699287648</v>
      </c>
      <c r="Q66" s="16">
        <f t="shared" si="48"/>
        <v>0.110253699287648</v>
      </c>
      <c r="R66" s="11">
        <f t="shared" si="49"/>
        <v>0.13797</v>
      </c>
      <c r="S66" s="17">
        <f t="shared" si="50"/>
        <v>0.799113570251852</v>
      </c>
      <c r="T66" s="3">
        <v>0.01</v>
      </c>
      <c r="U66" s="18">
        <f t="shared" si="51"/>
        <v>0.00799113570251852</v>
      </c>
      <c r="V66" s="17"/>
      <c r="W66" s="3"/>
      <c r="X66" s="18"/>
      <c r="Y66" s="19">
        <v>0.05</v>
      </c>
      <c r="Z66" s="3">
        <v>0.06</v>
      </c>
      <c r="AA66" s="20">
        <f t="shared" si="52"/>
        <v>0.003</v>
      </c>
      <c r="AB66" s="3">
        <v>0.02</v>
      </c>
      <c r="AC66" s="3">
        <v>0.63</v>
      </c>
      <c r="AD66" s="20">
        <f t="shared" si="53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0.0297911357025185</v>
      </c>
      <c r="AR66" s="25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2">
        <v>27.5968013541935</v>
      </c>
      <c r="E67" s="13">
        <f t="shared" si="60"/>
        <v>23.982444366</v>
      </c>
      <c r="F67" s="9" t="s">
        <v>109</v>
      </c>
      <c r="G67" s="6">
        <v>8</v>
      </c>
      <c r="H67" s="11">
        <f t="shared" si="42"/>
        <v>27.5968013541935</v>
      </c>
      <c r="I67" s="11">
        <f t="shared" si="43"/>
        <v>300.746801354193</v>
      </c>
      <c r="J67" s="11">
        <f t="shared" si="44"/>
        <v>0.458941468532408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3.83895796155418</v>
      </c>
      <c r="P67" s="11">
        <f t="shared" si="47"/>
        <v>1.76185700450985</v>
      </c>
      <c r="Q67" s="16">
        <f t="shared" si="48"/>
        <v>0.176185700450985</v>
      </c>
      <c r="R67" s="11">
        <f t="shared" si="49"/>
        <v>0.13797</v>
      </c>
      <c r="S67" s="17">
        <f t="shared" si="50"/>
        <v>1.27698557984334</v>
      </c>
      <c r="T67" s="3">
        <v>0.01</v>
      </c>
      <c r="U67" s="18">
        <f t="shared" si="51"/>
        <v>0.0127698557984334</v>
      </c>
      <c r="V67" s="17"/>
      <c r="W67" s="3"/>
      <c r="X67" s="18"/>
      <c r="Y67" s="19">
        <v>0.05</v>
      </c>
      <c r="Z67" s="3">
        <v>0.06</v>
      </c>
      <c r="AA67" s="20">
        <f t="shared" si="52"/>
        <v>0.003</v>
      </c>
      <c r="AB67" s="3">
        <v>0.02</v>
      </c>
      <c r="AC67" s="3">
        <v>0.63</v>
      </c>
      <c r="AD67" s="20">
        <f t="shared" si="53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0.0345698557984334</v>
      </c>
      <c r="AR67" s="25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2">
        <v>28.4798898474194</v>
      </c>
      <c r="E68" s="13">
        <f t="shared" si="60"/>
        <v>27.5968013541935</v>
      </c>
      <c r="F68" s="9" t="s">
        <v>109</v>
      </c>
      <c r="G68" s="6">
        <v>9</v>
      </c>
      <c r="H68" s="11">
        <f t="shared" si="42"/>
        <v>28.4798898474194</v>
      </c>
      <c r="I68" s="11">
        <f t="shared" si="43"/>
        <v>301.629889847419</v>
      </c>
      <c r="J68" s="11">
        <f t="shared" si="44"/>
        <v>0.50457110432289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3.45680095704432</v>
      </c>
      <c r="P68" s="11">
        <f t="shared" si="47"/>
        <v>1.74420187632028</v>
      </c>
      <c r="Q68" s="16">
        <f t="shared" si="48"/>
        <v>0.174420187632028</v>
      </c>
      <c r="R68" s="11">
        <f t="shared" si="49"/>
        <v>0.13797</v>
      </c>
      <c r="S68" s="17">
        <f t="shared" si="50"/>
        <v>1.26418922687561</v>
      </c>
      <c r="T68" s="3">
        <v>0.01</v>
      </c>
      <c r="U68" s="18">
        <f t="shared" si="51"/>
        <v>0.0126418922687561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0.0306918922687561</v>
      </c>
      <c r="AR68" s="25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2">
        <v>24.507657326</v>
      </c>
      <c r="E69" s="13">
        <f t="shared" si="60"/>
        <v>28.4798898474194</v>
      </c>
      <c r="F69" s="9" t="s">
        <v>109</v>
      </c>
      <c r="G69" s="6">
        <v>10</v>
      </c>
      <c r="H69" s="11">
        <f t="shared" si="42"/>
        <v>24.507657326</v>
      </c>
      <c r="I69" s="11">
        <f t="shared" si="43"/>
        <v>297.657657326</v>
      </c>
      <c r="J69" s="11">
        <f t="shared" si="44"/>
        <v>0.327971048446765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3.09229908072405</v>
      </c>
      <c r="P69" s="11">
        <f t="shared" si="47"/>
        <v>1.01418457161603</v>
      </c>
      <c r="Q69" s="16">
        <f t="shared" si="48"/>
        <v>0.101418457161603</v>
      </c>
      <c r="R69" s="11">
        <f t="shared" si="49"/>
        <v>0.13797</v>
      </c>
      <c r="S69" s="17">
        <f t="shared" si="50"/>
        <v>0.735076155407721</v>
      </c>
      <c r="T69" s="3">
        <v>0.01</v>
      </c>
      <c r="U69" s="18">
        <f t="shared" si="51"/>
        <v>0.00735076155407721</v>
      </c>
      <c r="V69" s="17"/>
      <c r="W69" s="3"/>
      <c r="X69" s="18"/>
      <c r="Y69" s="19">
        <v>0.04</v>
      </c>
      <c r="Z69" s="3">
        <v>0.06</v>
      </c>
      <c r="AA69" s="20">
        <f t="shared" si="52"/>
        <v>0.0024</v>
      </c>
      <c r="AB69" s="3">
        <v>0.015</v>
      </c>
      <c r="AC69" s="3">
        <v>0.63</v>
      </c>
      <c r="AD69" s="20">
        <f t="shared" si="53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0.0254007615540772</v>
      </c>
      <c r="AR69" s="25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2">
        <v>19.620062943871</v>
      </c>
      <c r="E70" s="13">
        <f t="shared" si="60"/>
        <v>24.507657326</v>
      </c>
      <c r="F70" s="9" t="s">
        <v>109</v>
      </c>
      <c r="G70" s="6">
        <v>11</v>
      </c>
      <c r="H70" s="11">
        <f t="shared" si="42"/>
        <v>19.620062943871</v>
      </c>
      <c r="I70" s="11">
        <f t="shared" si="43"/>
        <v>292.770062943871</v>
      </c>
      <c r="J70" s="11">
        <f t="shared" si="44"/>
        <v>0.189963433850604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1.97420878365261</v>
      </c>
      <c r="O70" s="11">
        <f t="shared" si="61"/>
        <v>1.4836057254554</v>
      </c>
      <c r="P70" s="11">
        <f t="shared" si="47"/>
        <v>0.281830838087925</v>
      </c>
      <c r="Q70" s="16">
        <f t="shared" si="48"/>
        <v>0.0281830838087925</v>
      </c>
      <c r="R70" s="11">
        <f t="shared" si="49"/>
        <v>0.13797</v>
      </c>
      <c r="S70" s="17">
        <f t="shared" si="50"/>
        <v>0.204269651437215</v>
      </c>
      <c r="T70" s="3">
        <v>0.01</v>
      </c>
      <c r="U70" s="18">
        <f t="shared" si="51"/>
        <v>0.00204269651437215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0.0143426965143721</v>
      </c>
      <c r="AR70" s="25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2">
        <v>14.6916598584</v>
      </c>
      <c r="E71" s="13">
        <f t="shared" si="60"/>
        <v>19.620062943871</v>
      </c>
      <c r="F71" s="9" t="s">
        <v>111</v>
      </c>
      <c r="G71" s="6">
        <v>12</v>
      </c>
      <c r="H71" s="11">
        <f t="shared" si="42"/>
        <v>14.6916598584</v>
      </c>
      <c r="I71" s="11">
        <f t="shared" si="43"/>
        <v>287.8416598584</v>
      </c>
      <c r="J71" s="11">
        <f t="shared" si="44"/>
        <v>0.107490219602756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2.58147488736748</v>
      </c>
      <c r="P71" s="11">
        <f t="shared" si="47"/>
        <v>0.27748330254213</v>
      </c>
      <c r="Q71" s="16">
        <f t="shared" si="48"/>
        <v>0.027748330254213</v>
      </c>
      <c r="R71" s="11">
        <f t="shared" si="49"/>
        <v>0.13797</v>
      </c>
      <c r="S71" s="17">
        <f t="shared" si="50"/>
        <v>0.201118578344662</v>
      </c>
      <c r="T71" s="3">
        <v>0.01</v>
      </c>
      <c r="U71" s="18">
        <f t="shared" si="51"/>
        <v>0.00201118578344662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0.0143111857834466</v>
      </c>
      <c r="AR71" s="25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8.76762320187097</v>
      </c>
      <c r="E72" s="13">
        <f t="shared" si="60"/>
        <v>14.6916598584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8.22</v>
      </c>
      <c r="E76" s="9"/>
      <c r="F76" s="9"/>
      <c r="G76" s="6">
        <v>1</v>
      </c>
      <c r="H76" s="11">
        <f t="shared" ref="H76:H87" si="63">E77</f>
        <v>8.22</v>
      </c>
      <c r="I76" s="11">
        <f t="shared" ref="I76:I87" si="64">H76+273.15</f>
        <v>281.37</v>
      </c>
      <c r="J76" s="11">
        <f t="shared" ref="J76:J87" si="65">EXP(($C$18*(I76-$C$16))/($C$19*I76*$C$16))</f>
        <v>0.0493710045616767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0.00386387767325632</v>
      </c>
      <c r="Q76" s="16">
        <f t="shared" ref="Q76:Q87" si="69">P76*$B$78</f>
        <v>0.000502304097523321</v>
      </c>
      <c r="R76" s="11">
        <f t="shared" ref="R76:R87" si="70">L76*$B$78</f>
        <v>0.0101740708333333</v>
      </c>
      <c r="S76" s="17">
        <f t="shared" ref="S76:S87" si="71">Q76/R76</f>
        <v>0.0493710045616768</v>
      </c>
      <c r="T76" s="3">
        <v>0.01</v>
      </c>
      <c r="U76" s="18">
        <f t="shared" ref="U76:U87" si="72">S76*T76</f>
        <v>0.000493710045616768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0.0120937100456168</v>
      </c>
      <c r="AR76" s="25">
        <f t="shared" ref="AR76:AR87" si="77">$B$76/12</f>
        <v>7.82620833333333</v>
      </c>
      <c r="AS76" s="1">
        <f t="shared" ref="AS76:AS87" si="78">$B$78</f>
        <v>0.13</v>
      </c>
      <c r="AT76" s="2">
        <f>$E$8/12</f>
        <v>0.116666666666667</v>
      </c>
      <c r="AU76" s="1">
        <f t="shared" ref="AU76:AU87" si="79">AT76*10000*AS76*0.67*AR76*AQ76</f>
        <v>9.61780352984184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6.05292105429032</v>
      </c>
      <c r="E77" s="13">
        <f t="shared" ref="E77:E88" si="80">D76</f>
        <v>8.22</v>
      </c>
      <c r="F77" s="9" t="s">
        <v>109</v>
      </c>
      <c r="G77" s="6">
        <v>2</v>
      </c>
      <c r="H77" s="11">
        <f t="shared" si="63"/>
        <v>6.05292105429032</v>
      </c>
      <c r="I77" s="11">
        <f t="shared" si="64"/>
        <v>279.20292105429</v>
      </c>
      <c r="J77" s="11">
        <f t="shared" si="65"/>
        <v>0.037741923283147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0.15266028899341</v>
      </c>
      <c r="P77" s="11">
        <f t="shared" si="68"/>
        <v>0.00576169291557234</v>
      </c>
      <c r="Q77" s="16">
        <f t="shared" si="69"/>
        <v>0.000749020079024405</v>
      </c>
      <c r="R77" s="11">
        <f t="shared" si="70"/>
        <v>0.0101740708333333</v>
      </c>
      <c r="S77" s="17">
        <f t="shared" si="71"/>
        <v>0.0736204898997155</v>
      </c>
      <c r="T77" s="3">
        <v>0.01</v>
      </c>
      <c r="U77" s="18">
        <f t="shared" si="72"/>
        <v>0.000736204898997155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0.0123362048989972</v>
      </c>
      <c r="AR77" s="25">
        <f t="shared" si="77"/>
        <v>7.82620833333333</v>
      </c>
      <c r="AS77" s="1">
        <f t="shared" si="78"/>
        <v>0.13</v>
      </c>
      <c r="AT77" s="2">
        <f t="shared" ref="AT77:AT87" si="82">$E$8/12</f>
        <v>0.116666666666667</v>
      </c>
      <c r="AU77" s="1">
        <f t="shared" si="79"/>
        <v>9.81065318871519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6.36510334978572</v>
      </c>
      <c r="E78" s="13">
        <f t="shared" si="80"/>
        <v>6.05292105429032</v>
      </c>
      <c r="F78" s="9" t="s">
        <v>109</v>
      </c>
      <c r="G78" s="6">
        <v>3</v>
      </c>
      <c r="H78" s="11">
        <f t="shared" si="63"/>
        <v>6.36510334978572</v>
      </c>
      <c r="I78" s="11">
        <f t="shared" si="64"/>
        <v>279.515103349786</v>
      </c>
      <c r="J78" s="11">
        <f t="shared" si="65"/>
        <v>0.0392409452334071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0.225160679411171</v>
      </c>
      <c r="P78" s="11">
        <f t="shared" si="68"/>
        <v>0.0088355178894905</v>
      </c>
      <c r="Q78" s="16">
        <f t="shared" si="69"/>
        <v>0.00114861732563376</v>
      </c>
      <c r="R78" s="11">
        <f t="shared" si="70"/>
        <v>0.0101740708333333</v>
      </c>
      <c r="S78" s="17">
        <f t="shared" si="71"/>
        <v>0.112896533201887</v>
      </c>
      <c r="T78" s="3">
        <v>0.01</v>
      </c>
      <c r="U78" s="18">
        <f t="shared" si="72"/>
        <v>0.00112896533201887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0.0127289653320189</v>
      </c>
      <c r="AR78" s="25">
        <f t="shared" si="77"/>
        <v>7.82620833333333</v>
      </c>
      <c r="AS78" s="1">
        <f t="shared" si="78"/>
        <v>0.13</v>
      </c>
      <c r="AT78" s="2">
        <f t="shared" si="82"/>
        <v>0.116666666666667</v>
      </c>
      <c r="AU78" s="1">
        <f t="shared" si="79"/>
        <v>10.1230050364815</v>
      </c>
    </row>
    <row r="79" s="1" customFormat="1" spans="1:47">
      <c r="A79" s="6"/>
      <c r="B79" s="6"/>
      <c r="C79" s="9">
        <v>3</v>
      </c>
      <c r="D79" s="12">
        <v>11.3940818453871</v>
      </c>
      <c r="E79" s="13">
        <f t="shared" si="80"/>
        <v>6.36510334978572</v>
      </c>
      <c r="F79" s="9" t="s">
        <v>109</v>
      </c>
      <c r="G79" s="6">
        <v>4</v>
      </c>
      <c r="H79" s="11">
        <f t="shared" si="63"/>
        <v>11.3940818453871</v>
      </c>
      <c r="I79" s="11">
        <f t="shared" si="64"/>
        <v>284.544081845387</v>
      </c>
      <c r="J79" s="11">
        <f t="shared" si="65"/>
        <v>0.072630169575427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0.294587244855014</v>
      </c>
      <c r="P79" s="11">
        <f t="shared" si="68"/>
        <v>0.0213959215485775</v>
      </c>
      <c r="Q79" s="16">
        <f t="shared" si="69"/>
        <v>0.00278146980131508</v>
      </c>
      <c r="R79" s="11">
        <f t="shared" si="70"/>
        <v>0.0101740708333333</v>
      </c>
      <c r="S79" s="17">
        <f t="shared" si="71"/>
        <v>0.273388090851712</v>
      </c>
      <c r="T79" s="3">
        <v>0.01</v>
      </c>
      <c r="U79" s="18">
        <f t="shared" si="72"/>
        <v>0.00273388090851712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0.0143338809085171</v>
      </c>
      <c r="AR79" s="25">
        <f t="shared" si="77"/>
        <v>7.82620833333333</v>
      </c>
      <c r="AS79" s="1">
        <f t="shared" si="78"/>
        <v>0.13</v>
      </c>
      <c r="AT79" s="2">
        <f t="shared" si="82"/>
        <v>0.116666666666667</v>
      </c>
      <c r="AU79" s="1">
        <f t="shared" si="79"/>
        <v>11.3993513883057</v>
      </c>
    </row>
    <row r="80" s="1" customFormat="1" spans="1:47">
      <c r="A80" s="6"/>
      <c r="B80" s="6"/>
      <c r="C80" s="9">
        <v>4</v>
      </c>
      <c r="D80" s="12">
        <v>16.5638213513333</v>
      </c>
      <c r="E80" s="13">
        <f t="shared" si="80"/>
        <v>11.3940818453871</v>
      </c>
      <c r="F80" s="9" t="s">
        <v>109</v>
      </c>
      <c r="G80" s="6">
        <v>5</v>
      </c>
      <c r="H80" s="11">
        <f t="shared" si="63"/>
        <v>16.5638213513333</v>
      </c>
      <c r="I80" s="11">
        <f t="shared" si="64"/>
        <v>289.713821351333</v>
      </c>
      <c r="J80" s="11">
        <f t="shared" si="65"/>
        <v>0.133752735994011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0.259531757141115</v>
      </c>
      <c r="O80" s="11">
        <f t="shared" si="81"/>
        <v>0.0919216494986551</v>
      </c>
      <c r="P80" s="11">
        <f t="shared" si="68"/>
        <v>0.0122947721175277</v>
      </c>
      <c r="Q80" s="16">
        <f t="shared" si="69"/>
        <v>0.0015983203752786</v>
      </c>
      <c r="R80" s="11">
        <f t="shared" si="70"/>
        <v>0.0101740708333333</v>
      </c>
      <c r="S80" s="17">
        <f t="shared" si="71"/>
        <v>0.157097429481424</v>
      </c>
      <c r="T80" s="3">
        <v>0.01</v>
      </c>
      <c r="U80" s="18">
        <f t="shared" si="72"/>
        <v>0.00157097429481425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0.0206709742948142</v>
      </c>
      <c r="AR80" s="25">
        <f t="shared" si="77"/>
        <v>7.82620833333333</v>
      </c>
      <c r="AS80" s="1">
        <f t="shared" si="78"/>
        <v>0.13</v>
      </c>
      <c r="AT80" s="2">
        <f t="shared" si="82"/>
        <v>0.116666666666667</v>
      </c>
      <c r="AU80" s="1">
        <f t="shared" si="79"/>
        <v>16.4390719463289</v>
      </c>
    </row>
    <row r="81" s="1" customFormat="1" spans="1:47">
      <c r="A81" s="6"/>
      <c r="B81" s="6"/>
      <c r="C81" s="9">
        <v>5</v>
      </c>
      <c r="D81" s="12">
        <v>20.7572165941935</v>
      </c>
      <c r="E81" s="13">
        <f t="shared" si="80"/>
        <v>16.5638213513333</v>
      </c>
      <c r="F81" s="9" t="s">
        <v>111</v>
      </c>
      <c r="G81" s="6">
        <v>6</v>
      </c>
      <c r="H81" s="11">
        <f t="shared" si="63"/>
        <v>20.7572165941935</v>
      </c>
      <c r="I81" s="11">
        <f t="shared" si="64"/>
        <v>293.907216594193</v>
      </c>
      <c r="J81" s="11">
        <f t="shared" si="65"/>
        <v>0.21604953983428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0.157888960714461</v>
      </c>
      <c r="P81" s="11">
        <f t="shared" si="68"/>
        <v>0.034111837307272</v>
      </c>
      <c r="Q81" s="16">
        <f t="shared" si="69"/>
        <v>0.00443453884994536</v>
      </c>
      <c r="R81" s="11">
        <f t="shared" si="70"/>
        <v>0.0101740708333333</v>
      </c>
      <c r="S81" s="17">
        <f t="shared" si="71"/>
        <v>0.43586671673412</v>
      </c>
      <c r="T81" s="3">
        <v>0.01</v>
      </c>
      <c r="U81" s="18">
        <f t="shared" si="72"/>
        <v>0.0043586671673412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0.0234586671673412</v>
      </c>
      <c r="AR81" s="25">
        <f t="shared" si="77"/>
        <v>7.82620833333333</v>
      </c>
      <c r="AS81" s="1">
        <f t="shared" si="78"/>
        <v>0.13</v>
      </c>
      <c r="AT81" s="2">
        <f t="shared" si="82"/>
        <v>0.116666666666667</v>
      </c>
      <c r="AU81" s="1">
        <f t="shared" si="79"/>
        <v>18.6560493873601</v>
      </c>
    </row>
    <row r="82" s="1" customFormat="1" spans="1:47">
      <c r="A82" s="6"/>
      <c r="B82" s="6"/>
      <c r="C82" s="9">
        <v>6</v>
      </c>
      <c r="D82" s="12">
        <v>23.982444366</v>
      </c>
      <c r="E82" s="13">
        <f t="shared" si="80"/>
        <v>20.7572165941935</v>
      </c>
      <c r="F82" s="9" t="s">
        <v>109</v>
      </c>
      <c r="G82" s="6">
        <v>7</v>
      </c>
      <c r="H82" s="11">
        <f t="shared" si="63"/>
        <v>23.982444366</v>
      </c>
      <c r="I82" s="11">
        <f t="shared" si="64"/>
        <v>297.132444366</v>
      </c>
      <c r="J82" s="11">
        <f t="shared" si="65"/>
        <v>0.309545329526898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0.202039206740522</v>
      </c>
      <c r="P82" s="11">
        <f t="shared" si="68"/>
        <v>0.0625402928278479</v>
      </c>
      <c r="Q82" s="16">
        <f t="shared" si="69"/>
        <v>0.00813023806762023</v>
      </c>
      <c r="R82" s="11">
        <f t="shared" si="70"/>
        <v>0.0101740708333333</v>
      </c>
      <c r="S82" s="17">
        <f t="shared" si="71"/>
        <v>0.799113570251854</v>
      </c>
      <c r="T82" s="3">
        <v>0.01</v>
      </c>
      <c r="U82" s="18">
        <f t="shared" si="72"/>
        <v>0.00799113570251854</v>
      </c>
      <c r="V82" s="17"/>
      <c r="W82" s="3"/>
      <c r="X82" s="18"/>
      <c r="Y82" s="19">
        <v>0.05</v>
      </c>
      <c r="Z82" s="3">
        <v>0.17</v>
      </c>
      <c r="AA82" s="20">
        <f t="shared" si="73"/>
        <v>0.0085</v>
      </c>
      <c r="AB82" s="3">
        <v>0.02</v>
      </c>
      <c r="AC82" s="3">
        <v>0.03</v>
      </c>
      <c r="AD82" s="20">
        <f t="shared" si="74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0.0289411357025185</v>
      </c>
      <c r="AR82" s="25">
        <f t="shared" si="77"/>
        <v>7.82620833333333</v>
      </c>
      <c r="AS82" s="1">
        <f t="shared" si="78"/>
        <v>0.13</v>
      </c>
      <c r="AT82" s="2">
        <f t="shared" si="82"/>
        <v>0.116666666666667</v>
      </c>
      <c r="AU82" s="1">
        <f t="shared" si="79"/>
        <v>23.0161097022662</v>
      </c>
    </row>
    <row r="83" s="1" customFormat="1" spans="1:47">
      <c r="A83" s="6"/>
      <c r="B83" s="6"/>
      <c r="C83" s="9">
        <v>7</v>
      </c>
      <c r="D83" s="12">
        <v>27.5968013541935</v>
      </c>
      <c r="E83" s="13">
        <f t="shared" si="80"/>
        <v>23.982444366</v>
      </c>
      <c r="F83" s="9" t="s">
        <v>109</v>
      </c>
      <c r="G83" s="6">
        <v>8</v>
      </c>
      <c r="H83" s="11">
        <f t="shared" si="63"/>
        <v>27.5968013541935</v>
      </c>
      <c r="I83" s="11">
        <f t="shared" si="64"/>
        <v>300.746801354193</v>
      </c>
      <c r="J83" s="11">
        <f t="shared" si="65"/>
        <v>0.458941468532408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0.217760997246007</v>
      </c>
      <c r="P83" s="11">
        <f t="shared" si="68"/>
        <v>0.0999395518651642</v>
      </c>
      <c r="Q83" s="16">
        <f t="shared" si="69"/>
        <v>0.0129921417424713</v>
      </c>
      <c r="R83" s="11">
        <f t="shared" si="70"/>
        <v>0.0101740708333333</v>
      </c>
      <c r="S83" s="17">
        <f t="shared" si="71"/>
        <v>1.27698557984334</v>
      </c>
      <c r="T83" s="3">
        <v>0.01</v>
      </c>
      <c r="U83" s="18">
        <f t="shared" si="72"/>
        <v>0.0127698557984334</v>
      </c>
      <c r="V83" s="17"/>
      <c r="W83" s="3"/>
      <c r="X83" s="18"/>
      <c r="Y83" s="19">
        <v>0.05</v>
      </c>
      <c r="Z83" s="3">
        <v>0.17</v>
      </c>
      <c r="AA83" s="20">
        <f t="shared" si="73"/>
        <v>0.0085</v>
      </c>
      <c r="AB83" s="3">
        <v>0.02</v>
      </c>
      <c r="AC83" s="3">
        <v>0.03</v>
      </c>
      <c r="AD83" s="20">
        <f t="shared" si="74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0.0337198557984334</v>
      </c>
      <c r="AR83" s="25">
        <f t="shared" si="77"/>
        <v>7.82620833333333</v>
      </c>
      <c r="AS83" s="1">
        <f t="shared" si="78"/>
        <v>0.13</v>
      </c>
      <c r="AT83" s="2">
        <f t="shared" si="82"/>
        <v>0.116666666666667</v>
      </c>
      <c r="AU83" s="1">
        <f t="shared" si="79"/>
        <v>26.8164977414415</v>
      </c>
    </row>
    <row r="84" s="1" customFormat="1" spans="1:47">
      <c r="A84" s="6"/>
      <c r="B84" s="6"/>
      <c r="C84" s="9">
        <v>8</v>
      </c>
      <c r="D84" s="12">
        <v>28.4798898474194</v>
      </c>
      <c r="E84" s="13">
        <f t="shared" si="80"/>
        <v>27.5968013541935</v>
      </c>
      <c r="F84" s="9" t="s">
        <v>109</v>
      </c>
      <c r="G84" s="6">
        <v>9</v>
      </c>
      <c r="H84" s="11">
        <f t="shared" si="63"/>
        <v>28.4798898474194</v>
      </c>
      <c r="I84" s="11">
        <f t="shared" si="64"/>
        <v>301.629889847419</v>
      </c>
      <c r="J84" s="11">
        <f t="shared" si="65"/>
        <v>0.50457110432289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0.196083528714176</v>
      </c>
      <c r="P84" s="11">
        <f t="shared" si="68"/>
        <v>0.0989380826228411</v>
      </c>
      <c r="Q84" s="16">
        <f t="shared" si="69"/>
        <v>0.0128619507409693</v>
      </c>
      <c r="R84" s="11">
        <f t="shared" si="70"/>
        <v>0.0101740708333333</v>
      </c>
      <c r="S84" s="17">
        <f t="shared" si="71"/>
        <v>1.26418922687561</v>
      </c>
      <c r="T84" s="3">
        <v>0.01</v>
      </c>
      <c r="U84" s="18">
        <f t="shared" si="72"/>
        <v>0.0126418922687561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0.0317418922687561</v>
      </c>
      <c r="AR84" s="25">
        <f t="shared" si="77"/>
        <v>7.82620833333333</v>
      </c>
      <c r="AS84" s="1">
        <f t="shared" si="78"/>
        <v>0.13</v>
      </c>
      <c r="AT84" s="2">
        <f t="shared" si="82"/>
        <v>0.116666666666667</v>
      </c>
      <c r="AU84" s="1">
        <f t="shared" si="79"/>
        <v>25.2434763488438</v>
      </c>
    </row>
    <row r="85" s="1" customFormat="1" spans="1:47">
      <c r="A85" s="6"/>
      <c r="B85" s="6"/>
      <c r="C85" s="9">
        <v>9</v>
      </c>
      <c r="D85" s="12">
        <v>24.507657326</v>
      </c>
      <c r="E85" s="13">
        <f t="shared" si="80"/>
        <v>28.4798898474194</v>
      </c>
      <c r="F85" s="9" t="s">
        <v>109</v>
      </c>
      <c r="G85" s="6">
        <v>10</v>
      </c>
      <c r="H85" s="11">
        <f t="shared" si="63"/>
        <v>24.507657326</v>
      </c>
      <c r="I85" s="11">
        <f t="shared" si="64"/>
        <v>297.657657326</v>
      </c>
      <c r="J85" s="11">
        <f t="shared" si="65"/>
        <v>0.327971048446765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0.175407529424669</v>
      </c>
      <c r="P85" s="11">
        <f t="shared" si="68"/>
        <v>0.0575285913308653</v>
      </c>
      <c r="Q85" s="16">
        <f t="shared" si="69"/>
        <v>0.00747871687301249</v>
      </c>
      <c r="R85" s="11">
        <f t="shared" si="70"/>
        <v>0.0101740708333333</v>
      </c>
      <c r="S85" s="17">
        <f t="shared" si="71"/>
        <v>0.735076155407723</v>
      </c>
      <c r="T85" s="3">
        <v>0.01</v>
      </c>
      <c r="U85" s="18">
        <f t="shared" si="72"/>
        <v>0.00735076155407723</v>
      </c>
      <c r="V85" s="17"/>
      <c r="W85" s="3"/>
      <c r="X85" s="18"/>
      <c r="Y85" s="19">
        <v>0.04</v>
      </c>
      <c r="Z85" s="3">
        <v>0.17</v>
      </c>
      <c r="AA85" s="20">
        <f t="shared" si="73"/>
        <v>0.0068</v>
      </c>
      <c r="AB85" s="3">
        <v>0.015</v>
      </c>
      <c r="AC85" s="3">
        <v>0.03</v>
      </c>
      <c r="AD85" s="20">
        <f t="shared" si="74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0.0264507615540772</v>
      </c>
      <c r="AR85" s="25">
        <f t="shared" si="77"/>
        <v>7.82620833333333</v>
      </c>
      <c r="AS85" s="1">
        <f t="shared" si="78"/>
        <v>0.13</v>
      </c>
      <c r="AT85" s="2">
        <f t="shared" si="82"/>
        <v>0.116666666666667</v>
      </c>
      <c r="AU85" s="1">
        <f t="shared" si="79"/>
        <v>21.0355818753909</v>
      </c>
    </row>
    <row r="86" s="1" customFormat="1" spans="1:47">
      <c r="A86" s="6"/>
      <c r="B86" s="6"/>
      <c r="C86" s="9">
        <v>10</v>
      </c>
      <c r="D86" s="12">
        <v>19.620062943871</v>
      </c>
      <c r="E86" s="13">
        <f t="shared" si="80"/>
        <v>24.507657326</v>
      </c>
      <c r="F86" s="9" t="s">
        <v>109</v>
      </c>
      <c r="G86" s="6">
        <v>11</v>
      </c>
      <c r="H86" s="11">
        <f t="shared" si="63"/>
        <v>19.620062943871</v>
      </c>
      <c r="I86" s="11">
        <f t="shared" si="64"/>
        <v>292.770062943871</v>
      </c>
      <c r="J86" s="11">
        <f t="shared" si="65"/>
        <v>0.189963433850604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0.111984991189113</v>
      </c>
      <c r="O86" s="11">
        <f t="shared" si="81"/>
        <v>0.0841560302380235</v>
      </c>
      <c r="P86" s="11">
        <f t="shared" si="68"/>
        <v>0.0159865684832502</v>
      </c>
      <c r="Q86" s="16">
        <f t="shared" si="69"/>
        <v>0.00207825390282253</v>
      </c>
      <c r="R86" s="11">
        <f t="shared" si="70"/>
        <v>0.0101740708333333</v>
      </c>
      <c r="S86" s="17">
        <f t="shared" si="71"/>
        <v>0.204269651437215</v>
      </c>
      <c r="T86" s="3">
        <v>0.01</v>
      </c>
      <c r="U86" s="18">
        <f t="shared" si="72"/>
        <v>0.00204269651437215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0.0136426965143722</v>
      </c>
      <c r="AR86" s="25">
        <f t="shared" si="77"/>
        <v>7.82620833333333</v>
      </c>
      <c r="AS86" s="1">
        <f t="shared" si="78"/>
        <v>0.13</v>
      </c>
      <c r="AT86" s="2">
        <f t="shared" si="82"/>
        <v>0.116666666666667</v>
      </c>
      <c r="AU86" s="1">
        <f t="shared" si="79"/>
        <v>10.8496709609841</v>
      </c>
    </row>
    <row r="87" s="1" customFormat="1" spans="1:48">
      <c r="A87" s="6"/>
      <c r="B87" s="6"/>
      <c r="C87" s="9">
        <v>11</v>
      </c>
      <c r="D87" s="12">
        <v>14.6916598584</v>
      </c>
      <c r="E87" s="13">
        <f t="shared" si="80"/>
        <v>19.620062943871</v>
      </c>
      <c r="F87" s="9" t="s">
        <v>111</v>
      </c>
      <c r="G87" s="6">
        <v>12</v>
      </c>
      <c r="H87" s="11">
        <f t="shared" si="63"/>
        <v>14.6916598584</v>
      </c>
      <c r="I87" s="11">
        <f t="shared" si="64"/>
        <v>287.8416598584</v>
      </c>
      <c r="J87" s="11">
        <f t="shared" si="65"/>
        <v>0.107490219602756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0.146431545088107</v>
      </c>
      <c r="P87" s="11">
        <f t="shared" si="68"/>
        <v>0.0157399589382914</v>
      </c>
      <c r="Q87" s="16">
        <f t="shared" si="69"/>
        <v>0.00204619466197789</v>
      </c>
      <c r="R87" s="11">
        <f t="shared" si="70"/>
        <v>0.0101740708333333</v>
      </c>
      <c r="S87" s="17">
        <f t="shared" si="71"/>
        <v>0.201118578344662</v>
      </c>
      <c r="T87" s="3">
        <v>0.01</v>
      </c>
      <c r="U87" s="18">
        <f t="shared" si="72"/>
        <v>0.00201118578344662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0.0136111857834466</v>
      </c>
      <c r="AR87" s="25">
        <f t="shared" si="77"/>
        <v>7.82620833333333</v>
      </c>
      <c r="AS87" s="1">
        <f t="shared" si="78"/>
        <v>0.13</v>
      </c>
      <c r="AT87" s="2">
        <f t="shared" si="82"/>
        <v>0.116666666666667</v>
      </c>
      <c r="AU87" s="1">
        <f t="shared" si="79"/>
        <v>10.8246113210572</v>
      </c>
      <c r="AV87" s="1">
        <f>SUM(AU76:AU87)</f>
        <v>193.831882427017</v>
      </c>
    </row>
    <row r="88" s="1" customFormat="1" spans="1:46">
      <c r="A88" s="6"/>
      <c r="B88" s="6"/>
      <c r="C88" s="9">
        <v>12</v>
      </c>
      <c r="D88" s="12">
        <v>8.76762320187097</v>
      </c>
      <c r="E88" s="13">
        <f t="shared" si="80"/>
        <v>14.6916598584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8.22</v>
      </c>
      <c r="E91" s="9"/>
      <c r="F91" s="9"/>
      <c r="G91" s="6">
        <v>1</v>
      </c>
      <c r="H91" s="11">
        <f t="shared" ref="H91:H102" si="83">E92</f>
        <v>8.22</v>
      </c>
      <c r="I91" s="11">
        <f t="shared" ref="I91:I102" si="84">H91+273.15</f>
        <v>281.37</v>
      </c>
      <c r="J91" s="11">
        <f t="shared" ref="J91:J102" si="85">EXP(($C$18*(I91-$C$16))/($C$19*I91*$C$16))</f>
        <v>0.0493710045616767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0.00374824666632249</v>
      </c>
      <c r="Q91" s="16">
        <f t="shared" ref="Q91:Q102" si="89">P91*$B$93</f>
        <v>0.000487272066621924</v>
      </c>
      <c r="R91" s="11">
        <f t="shared" ref="R91:R102" si="90">L91*$B$93</f>
        <v>0.0098696</v>
      </c>
      <c r="S91" s="17">
        <f t="shared" ref="S91:S102" si="91">Q91/R91</f>
        <v>0.0493710045616767</v>
      </c>
      <c r="T91" s="3">
        <v>0.01</v>
      </c>
      <c r="U91" s="18">
        <f t="shared" ref="U91:U102" si="92">S91*T91</f>
        <v>0.000493710045616767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0.0152937100456168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1.95</v>
      </c>
      <c r="AU91" s="1">
        <f t="shared" ref="AU91:AU102" si="98">AT91*10000*AS91*0.67*AR91*AQ91</f>
        <v>197.206769070415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6.05292105429032</v>
      </c>
      <c r="E92" s="13">
        <f t="shared" ref="E92:E103" si="99">D91</f>
        <v>8.22</v>
      </c>
      <c r="F92" s="9" t="s">
        <v>109</v>
      </c>
      <c r="G92" s="6">
        <v>2</v>
      </c>
      <c r="H92" s="11">
        <f t="shared" si="83"/>
        <v>6.05292105429032</v>
      </c>
      <c r="I92" s="11">
        <f t="shared" si="84"/>
        <v>279.20292105429</v>
      </c>
      <c r="J92" s="11">
        <f t="shared" si="85"/>
        <v>0.037741923283147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0.148091753333678</v>
      </c>
      <c r="P92" s="11">
        <f t="shared" si="88"/>
        <v>0.00558926759318639</v>
      </c>
      <c r="Q92" s="16">
        <f t="shared" si="89"/>
        <v>0.00072660478711423</v>
      </c>
      <c r="R92" s="11">
        <f t="shared" si="90"/>
        <v>0.0098696</v>
      </c>
      <c r="S92" s="17">
        <f t="shared" si="91"/>
        <v>0.0736204898997153</v>
      </c>
      <c r="T92" s="3">
        <v>0.01</v>
      </c>
      <c r="U92" s="18">
        <f t="shared" si="92"/>
        <v>0.000736204898997153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0.0155362048989972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1.95</v>
      </c>
      <c r="AU92" s="1">
        <f t="shared" si="98"/>
        <v>200.333651063647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6.36510334978572</v>
      </c>
      <c r="E93" s="13">
        <f t="shared" si="99"/>
        <v>6.05292105429032</v>
      </c>
      <c r="F93" s="9" t="s">
        <v>109</v>
      </c>
      <c r="G93" s="6">
        <v>3</v>
      </c>
      <c r="H93" s="11">
        <f t="shared" si="83"/>
        <v>6.36510334978572</v>
      </c>
      <c r="I93" s="11">
        <f t="shared" si="84"/>
        <v>279.515103349786</v>
      </c>
      <c r="J93" s="11">
        <f t="shared" si="85"/>
        <v>0.0392409452334071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0.218422485740491</v>
      </c>
      <c r="P93" s="11">
        <f t="shared" si="88"/>
        <v>0.00857110480068725</v>
      </c>
      <c r="Q93" s="16">
        <f t="shared" si="89"/>
        <v>0.00111424362408934</v>
      </c>
      <c r="R93" s="11">
        <f t="shared" si="90"/>
        <v>0.0098696</v>
      </c>
      <c r="S93" s="17">
        <f t="shared" si="91"/>
        <v>0.112896533201887</v>
      </c>
      <c r="T93" s="3">
        <v>0.01</v>
      </c>
      <c r="U93" s="18">
        <f t="shared" si="92"/>
        <v>0.00112896533201887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0.0159289653320189</v>
      </c>
      <c r="AR93" s="25">
        <f t="shared" si="96"/>
        <v>7.592</v>
      </c>
      <c r="AS93" s="1">
        <f t="shared" si="97"/>
        <v>0.13</v>
      </c>
      <c r="AT93" s="2">
        <f t="shared" si="101"/>
        <v>1.95</v>
      </c>
      <c r="AU93" s="1">
        <f t="shared" si="98"/>
        <v>205.398152468727</v>
      </c>
    </row>
    <row r="94" s="1" customFormat="1" spans="1:47">
      <c r="A94" s="6"/>
      <c r="B94" s="6"/>
      <c r="C94" s="9">
        <v>3</v>
      </c>
      <c r="D94" s="12">
        <v>11.3940818453871</v>
      </c>
      <c r="E94" s="13">
        <f t="shared" si="99"/>
        <v>6.36510334978572</v>
      </c>
      <c r="F94" s="9" t="s">
        <v>109</v>
      </c>
      <c r="G94" s="6">
        <v>4</v>
      </c>
      <c r="H94" s="11">
        <f t="shared" si="83"/>
        <v>11.3940818453871</v>
      </c>
      <c r="I94" s="11">
        <f t="shared" si="84"/>
        <v>284.544081845387</v>
      </c>
      <c r="J94" s="11">
        <f t="shared" si="85"/>
        <v>0.072630169575427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0.285771380939804</v>
      </c>
      <c r="P94" s="11">
        <f t="shared" si="88"/>
        <v>0.0207556238574619</v>
      </c>
      <c r="Q94" s="16">
        <f t="shared" si="89"/>
        <v>0.00269823110147005</v>
      </c>
      <c r="R94" s="11">
        <f t="shared" si="90"/>
        <v>0.0098696</v>
      </c>
      <c r="S94" s="17">
        <f t="shared" si="91"/>
        <v>0.273388090851711</v>
      </c>
      <c r="T94" s="3">
        <v>0.01</v>
      </c>
      <c r="U94" s="18">
        <f t="shared" si="92"/>
        <v>0.00273388090851711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0.0175338809085171</v>
      </c>
      <c r="AR94" s="25">
        <f t="shared" si="96"/>
        <v>7.592</v>
      </c>
      <c r="AS94" s="1">
        <f t="shared" si="97"/>
        <v>0.13</v>
      </c>
      <c r="AT94" s="2">
        <f t="shared" si="101"/>
        <v>1.95</v>
      </c>
      <c r="AU94" s="1">
        <f t="shared" si="98"/>
        <v>226.092948860706</v>
      </c>
    </row>
    <row r="95" s="1" customFormat="1" spans="1:47">
      <c r="A95" s="6"/>
      <c r="B95" s="6"/>
      <c r="C95" s="9">
        <v>4</v>
      </c>
      <c r="D95" s="12">
        <v>16.5638213513333</v>
      </c>
      <c r="E95" s="13">
        <f t="shared" si="99"/>
        <v>11.3940818453871</v>
      </c>
      <c r="F95" s="9" t="s">
        <v>109</v>
      </c>
      <c r="G95" s="6">
        <v>5</v>
      </c>
      <c r="H95" s="11">
        <f t="shared" si="83"/>
        <v>16.5638213513333</v>
      </c>
      <c r="I95" s="11">
        <f t="shared" si="84"/>
        <v>289.713821351333</v>
      </c>
      <c r="J95" s="11">
        <f t="shared" si="85"/>
        <v>0.133752735994011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0.251764969228225</v>
      </c>
      <c r="O95" s="11">
        <f t="shared" si="100"/>
        <v>0.0891707878541171</v>
      </c>
      <c r="P95" s="11">
        <f t="shared" si="88"/>
        <v>0.0119268368462297</v>
      </c>
      <c r="Q95" s="16">
        <f t="shared" si="89"/>
        <v>0.00155048879000986</v>
      </c>
      <c r="R95" s="11">
        <f t="shared" si="90"/>
        <v>0.0098696</v>
      </c>
      <c r="S95" s="17">
        <f t="shared" si="91"/>
        <v>0.157097429481424</v>
      </c>
      <c r="T95" s="3">
        <v>0.01</v>
      </c>
      <c r="U95" s="18">
        <f t="shared" si="92"/>
        <v>0.00157097429481424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0.0286709742948142</v>
      </c>
      <c r="AR95" s="25">
        <f t="shared" si="96"/>
        <v>7.592</v>
      </c>
      <c r="AS95" s="1">
        <f t="shared" si="97"/>
        <v>0.13</v>
      </c>
      <c r="AT95" s="2">
        <f t="shared" si="101"/>
        <v>1.95</v>
      </c>
      <c r="AU95" s="1">
        <f t="shared" si="98"/>
        <v>369.701674081479</v>
      </c>
    </row>
    <row r="96" s="1" customFormat="1" spans="1:47">
      <c r="A96" s="6"/>
      <c r="B96" s="6"/>
      <c r="C96" s="9">
        <v>5</v>
      </c>
      <c r="D96" s="12">
        <v>20.7572165941935</v>
      </c>
      <c r="E96" s="13">
        <f t="shared" si="99"/>
        <v>16.5638213513333</v>
      </c>
      <c r="F96" s="9" t="s">
        <v>111</v>
      </c>
      <c r="G96" s="6">
        <v>6</v>
      </c>
      <c r="H96" s="11">
        <f t="shared" si="83"/>
        <v>20.7572165941935</v>
      </c>
      <c r="I96" s="11">
        <f t="shared" si="84"/>
        <v>293.907216594193</v>
      </c>
      <c r="J96" s="11">
        <f t="shared" si="85"/>
        <v>0.21604953983428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0.153163951007887</v>
      </c>
      <c r="P96" s="11">
        <f t="shared" si="88"/>
        <v>0.0330910011344543</v>
      </c>
      <c r="Q96" s="16">
        <f t="shared" si="89"/>
        <v>0.00430183014747906</v>
      </c>
      <c r="R96" s="11">
        <f t="shared" si="90"/>
        <v>0.0098696</v>
      </c>
      <c r="S96" s="17">
        <f t="shared" si="91"/>
        <v>0.435866716734119</v>
      </c>
      <c r="T96" s="3">
        <v>0.01</v>
      </c>
      <c r="U96" s="18">
        <f t="shared" si="92"/>
        <v>0.00435866716734119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0.0314586671673412</v>
      </c>
      <c r="AR96" s="25">
        <f t="shared" si="96"/>
        <v>7.592</v>
      </c>
      <c r="AS96" s="1">
        <f t="shared" si="97"/>
        <v>0.13</v>
      </c>
      <c r="AT96" s="2">
        <f t="shared" si="101"/>
        <v>1.95</v>
      </c>
      <c r="AU96" s="1">
        <f t="shared" si="98"/>
        <v>405.647948916814</v>
      </c>
    </row>
    <row r="97" s="1" customFormat="1" spans="1:47">
      <c r="A97" s="6"/>
      <c r="B97" s="6"/>
      <c r="C97" s="9">
        <v>6</v>
      </c>
      <c r="D97" s="12">
        <v>23.982444366</v>
      </c>
      <c r="E97" s="13">
        <f t="shared" si="99"/>
        <v>20.7572165941935</v>
      </c>
      <c r="F97" s="9" t="s">
        <v>109</v>
      </c>
      <c r="G97" s="6">
        <v>7</v>
      </c>
      <c r="H97" s="11">
        <f t="shared" si="83"/>
        <v>23.982444366</v>
      </c>
      <c r="I97" s="11">
        <f t="shared" si="84"/>
        <v>297.132444366</v>
      </c>
      <c r="J97" s="11">
        <f t="shared" si="85"/>
        <v>0.309545329526898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0.195992949873433</v>
      </c>
      <c r="P97" s="11">
        <f t="shared" si="88"/>
        <v>0.0606687022535206</v>
      </c>
      <c r="Q97" s="16">
        <f t="shared" si="89"/>
        <v>0.00788693129295768</v>
      </c>
      <c r="R97" s="11">
        <f t="shared" si="90"/>
        <v>0.0098696</v>
      </c>
      <c r="S97" s="17">
        <f t="shared" si="91"/>
        <v>0.799113570251852</v>
      </c>
      <c r="T97" s="3">
        <v>0.01</v>
      </c>
      <c r="U97" s="18">
        <f t="shared" si="92"/>
        <v>0.00799113570251852</v>
      </c>
      <c r="V97" s="17"/>
      <c r="W97" s="3"/>
      <c r="X97" s="18"/>
      <c r="Y97" s="19">
        <v>0.05</v>
      </c>
      <c r="Z97" s="3">
        <v>0.49</v>
      </c>
      <c r="AA97" s="20">
        <f t="shared" si="93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4"/>
        <v>0.0075</v>
      </c>
      <c r="AQ97" s="1">
        <f t="shared" si="95"/>
        <v>0.0399911357025185</v>
      </c>
      <c r="AR97" s="25">
        <f t="shared" si="96"/>
        <v>7.592</v>
      </c>
      <c r="AS97" s="1">
        <f t="shared" si="97"/>
        <v>0.13</v>
      </c>
      <c r="AT97" s="2">
        <f t="shared" si="101"/>
        <v>1.95</v>
      </c>
      <c r="AU97" s="1">
        <f t="shared" si="98"/>
        <v>515.670994142492</v>
      </c>
    </row>
    <row r="98" s="1" customFormat="1" spans="1:47">
      <c r="A98" s="6"/>
      <c r="B98" s="6"/>
      <c r="C98" s="9">
        <v>7</v>
      </c>
      <c r="D98" s="12">
        <v>27.5968013541935</v>
      </c>
      <c r="E98" s="13">
        <f t="shared" si="99"/>
        <v>23.982444366</v>
      </c>
      <c r="F98" s="9" t="s">
        <v>109</v>
      </c>
      <c r="G98" s="6">
        <v>8</v>
      </c>
      <c r="H98" s="11">
        <f t="shared" si="83"/>
        <v>27.5968013541935</v>
      </c>
      <c r="I98" s="11">
        <f t="shared" si="84"/>
        <v>300.746801354193</v>
      </c>
      <c r="J98" s="11">
        <f t="shared" si="85"/>
        <v>0.458941468532408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0.211244247619912</v>
      </c>
      <c r="P98" s="11">
        <f t="shared" si="88"/>
        <v>0.0969487452217062</v>
      </c>
      <c r="Q98" s="16">
        <f t="shared" si="89"/>
        <v>0.0126033368788218</v>
      </c>
      <c r="R98" s="11">
        <f t="shared" si="90"/>
        <v>0.0098696</v>
      </c>
      <c r="S98" s="17">
        <f t="shared" si="91"/>
        <v>1.27698557984334</v>
      </c>
      <c r="T98" s="3">
        <v>0.01</v>
      </c>
      <c r="U98" s="18">
        <f t="shared" si="92"/>
        <v>0.0127698557984334</v>
      </c>
      <c r="V98" s="17"/>
      <c r="W98" s="3"/>
      <c r="X98" s="18"/>
      <c r="Y98" s="19">
        <v>0.05</v>
      </c>
      <c r="Z98" s="3">
        <v>0.49</v>
      </c>
      <c r="AA98" s="20">
        <f t="shared" si="93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4"/>
        <v>0.0075</v>
      </c>
      <c r="AQ98" s="1">
        <f t="shared" si="95"/>
        <v>0.0447698557984334</v>
      </c>
      <c r="AR98" s="25">
        <f t="shared" si="96"/>
        <v>7.592</v>
      </c>
      <c r="AS98" s="1">
        <f t="shared" si="97"/>
        <v>0.13</v>
      </c>
      <c r="AT98" s="2">
        <f t="shared" si="101"/>
        <v>1.95</v>
      </c>
      <c r="AU98" s="1">
        <f t="shared" si="98"/>
        <v>577.290833121807</v>
      </c>
    </row>
    <row r="99" s="1" customFormat="1" spans="1:47">
      <c r="A99" s="6"/>
      <c r="B99" s="6"/>
      <c r="C99" s="9">
        <v>8</v>
      </c>
      <c r="D99" s="12">
        <v>28.4798898474194</v>
      </c>
      <c r="E99" s="13">
        <f t="shared" si="99"/>
        <v>27.5968013541935</v>
      </c>
      <c r="F99" s="9" t="s">
        <v>109</v>
      </c>
      <c r="G99" s="6">
        <v>9</v>
      </c>
      <c r="H99" s="11">
        <f t="shared" si="83"/>
        <v>28.4798898474194</v>
      </c>
      <c r="I99" s="11">
        <f t="shared" si="84"/>
        <v>301.629889847419</v>
      </c>
      <c r="J99" s="11">
        <f t="shared" si="85"/>
        <v>0.50457110432289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0.190215502398206</v>
      </c>
      <c r="P99" s="11">
        <f t="shared" si="88"/>
        <v>0.0959772461043963</v>
      </c>
      <c r="Q99" s="16">
        <f t="shared" si="89"/>
        <v>0.0124770419935715</v>
      </c>
      <c r="R99" s="11">
        <f t="shared" si="90"/>
        <v>0.0098696</v>
      </c>
      <c r="S99" s="17">
        <f t="shared" si="91"/>
        <v>1.26418922687561</v>
      </c>
      <c r="T99" s="3">
        <v>0.01</v>
      </c>
      <c r="U99" s="18">
        <f t="shared" si="92"/>
        <v>0.0126418922687561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0.0397418922687561</v>
      </c>
      <c r="AR99" s="25">
        <f t="shared" si="96"/>
        <v>7.592</v>
      </c>
      <c r="AS99" s="1">
        <f t="shared" si="97"/>
        <v>0.13</v>
      </c>
      <c r="AT99" s="2">
        <f t="shared" si="101"/>
        <v>1.95</v>
      </c>
      <c r="AU99" s="1">
        <f t="shared" si="98"/>
        <v>512.457091686012</v>
      </c>
    </row>
    <row r="100" s="1" customFormat="1" spans="1:47">
      <c r="A100" s="6"/>
      <c r="B100" s="6"/>
      <c r="C100" s="9">
        <v>9</v>
      </c>
      <c r="D100" s="12">
        <v>24.507657326</v>
      </c>
      <c r="E100" s="13">
        <f t="shared" si="99"/>
        <v>28.4798898474194</v>
      </c>
      <c r="F100" s="9" t="s">
        <v>109</v>
      </c>
      <c r="G100" s="6">
        <v>10</v>
      </c>
      <c r="H100" s="11">
        <f t="shared" si="83"/>
        <v>24.507657326</v>
      </c>
      <c r="I100" s="11">
        <f t="shared" si="84"/>
        <v>297.657657326</v>
      </c>
      <c r="J100" s="11">
        <f t="shared" si="85"/>
        <v>0.327971048446765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0.17015825629381</v>
      </c>
      <c r="P100" s="11">
        <f t="shared" si="88"/>
        <v>0.0558069817185541</v>
      </c>
      <c r="Q100" s="16">
        <f t="shared" si="89"/>
        <v>0.00725490762341204</v>
      </c>
      <c r="R100" s="11">
        <f t="shared" si="90"/>
        <v>0.0098696</v>
      </c>
      <c r="S100" s="17">
        <f t="shared" si="91"/>
        <v>0.735076155407721</v>
      </c>
      <c r="T100" s="3">
        <v>0.01</v>
      </c>
      <c r="U100" s="18">
        <f t="shared" si="92"/>
        <v>0.00735076155407721</v>
      </c>
      <c r="V100" s="17"/>
      <c r="W100" s="3"/>
      <c r="X100" s="18"/>
      <c r="Y100" s="19">
        <v>0.04</v>
      </c>
      <c r="Z100" s="3">
        <v>0.49</v>
      </c>
      <c r="AA100" s="20">
        <f t="shared" si="93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0.0344507615540772</v>
      </c>
      <c r="AR100" s="25">
        <f t="shared" si="96"/>
        <v>7.592</v>
      </c>
      <c r="AS100" s="1">
        <f t="shared" si="97"/>
        <v>0.13</v>
      </c>
      <c r="AT100" s="2">
        <f t="shared" si="101"/>
        <v>1.95</v>
      </c>
      <c r="AU100" s="1">
        <f t="shared" si="98"/>
        <v>444.229906139878</v>
      </c>
    </row>
    <row r="101" s="1" customFormat="1" spans="1:47">
      <c r="A101" s="6"/>
      <c r="B101" s="6"/>
      <c r="C101" s="9">
        <v>10</v>
      </c>
      <c r="D101" s="12">
        <v>19.620062943871</v>
      </c>
      <c r="E101" s="13">
        <f t="shared" si="99"/>
        <v>24.507657326</v>
      </c>
      <c r="F101" s="9" t="s">
        <v>109</v>
      </c>
      <c r="G101" s="6">
        <v>11</v>
      </c>
      <c r="H101" s="11">
        <f t="shared" si="83"/>
        <v>19.620062943871</v>
      </c>
      <c r="I101" s="11">
        <f t="shared" si="84"/>
        <v>292.770062943871</v>
      </c>
      <c r="J101" s="11">
        <f t="shared" si="85"/>
        <v>0.189963433850604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0.108633710846493</v>
      </c>
      <c r="O101" s="11">
        <f t="shared" si="100"/>
        <v>0.0816375637287628</v>
      </c>
      <c r="P101" s="11">
        <f t="shared" si="88"/>
        <v>0.0155081519371133</v>
      </c>
      <c r="Q101" s="16">
        <f t="shared" si="89"/>
        <v>0.00201605975182473</v>
      </c>
      <c r="R101" s="11">
        <f t="shared" si="90"/>
        <v>0.0098696</v>
      </c>
      <c r="S101" s="17">
        <f t="shared" si="91"/>
        <v>0.204269651437215</v>
      </c>
      <c r="T101" s="3">
        <v>0.01</v>
      </c>
      <c r="U101" s="18">
        <f t="shared" si="92"/>
        <v>0.00204269651437215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0.0168426965143721</v>
      </c>
      <c r="AR101" s="25">
        <f t="shared" si="96"/>
        <v>7.592</v>
      </c>
      <c r="AS101" s="1">
        <f t="shared" si="97"/>
        <v>0.13</v>
      </c>
      <c r="AT101" s="2">
        <f t="shared" si="101"/>
        <v>1.95</v>
      </c>
      <c r="AU101" s="1">
        <f t="shared" si="98"/>
        <v>217.18038017759</v>
      </c>
    </row>
    <row r="102" s="1" customFormat="1" spans="1:48">
      <c r="A102" s="6"/>
      <c r="B102" s="6"/>
      <c r="C102" s="9">
        <v>11</v>
      </c>
      <c r="D102" s="12">
        <v>14.6916598584</v>
      </c>
      <c r="E102" s="13">
        <f t="shared" si="99"/>
        <v>19.620062943871</v>
      </c>
      <c r="F102" s="9" t="s">
        <v>111</v>
      </c>
      <c r="G102" s="6">
        <v>12</v>
      </c>
      <c r="H102" s="11">
        <f t="shared" si="83"/>
        <v>14.6916598584</v>
      </c>
      <c r="I102" s="11">
        <f t="shared" si="84"/>
        <v>287.8416598584</v>
      </c>
      <c r="J102" s="11">
        <f t="shared" si="85"/>
        <v>0.107490219602756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0.142049411791649</v>
      </c>
      <c r="P102" s="11">
        <f t="shared" si="88"/>
        <v>0.0152689224679267</v>
      </c>
      <c r="Q102" s="16">
        <f t="shared" si="89"/>
        <v>0.00198495992083047</v>
      </c>
      <c r="R102" s="11">
        <f t="shared" si="90"/>
        <v>0.0098696</v>
      </c>
      <c r="S102" s="17">
        <f t="shared" si="91"/>
        <v>0.201118578344662</v>
      </c>
      <c r="T102" s="3">
        <v>0.01</v>
      </c>
      <c r="U102" s="18">
        <f t="shared" si="92"/>
        <v>0.00201118578344662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0.0168111857834466</v>
      </c>
      <c r="AR102" s="25">
        <f t="shared" si="96"/>
        <v>7.592</v>
      </c>
      <c r="AS102" s="1">
        <f t="shared" si="97"/>
        <v>0.13</v>
      </c>
      <c r="AT102" s="2">
        <f t="shared" si="101"/>
        <v>1.95</v>
      </c>
      <c r="AU102" s="1">
        <f t="shared" si="98"/>
        <v>216.77406088565</v>
      </c>
      <c r="AV102" s="1">
        <f>SUM(AU91:AU102)</f>
        <v>4087.98441061522</v>
      </c>
    </row>
    <row r="103" s="1" customFormat="1" spans="1:46">
      <c r="A103" s="6"/>
      <c r="B103" s="6"/>
      <c r="C103" s="9">
        <v>12</v>
      </c>
      <c r="D103" s="12">
        <v>8.76762320187097</v>
      </c>
      <c r="E103" s="13">
        <f t="shared" si="99"/>
        <v>14.6916598584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8.22</v>
      </c>
      <c r="E107" s="9"/>
      <c r="F107" s="9"/>
      <c r="G107" s="6">
        <v>1</v>
      </c>
      <c r="H107" s="11">
        <f t="shared" ref="H107:H118" si="102">E108</f>
        <v>8.22</v>
      </c>
      <c r="I107" s="11">
        <f t="shared" ref="I107:I118" si="103">H107+273.15</f>
        <v>281.37</v>
      </c>
      <c r="J107" s="11">
        <f t="shared" ref="J107:J118" si="104">EXP(($C$18*(I107-$C$16))/($C$19*I107*$C$16))</f>
        <v>0.0493710045616767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7">O107*J107</f>
        <v>0.149695601236254</v>
      </c>
      <c r="Q107" s="16">
        <f t="shared" ref="Q107:Q118" si="108">P107*$B$109</f>
        <v>0.0434117243585138</v>
      </c>
      <c r="R107" s="11">
        <f t="shared" ref="R107:R118" si="109">L107*$B$109</f>
        <v>0.87929595</v>
      </c>
      <c r="S107" s="17">
        <f t="shared" ref="S107:S118" si="110">Q107/R107</f>
        <v>0.0493710045616766</v>
      </c>
      <c r="T107" s="3">
        <v>0.27</v>
      </c>
      <c r="U107" s="18">
        <f t="shared" ref="U107:U118" si="111">S107*T107</f>
        <v>0.0133301712316527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0.22899005227031</v>
      </c>
      <c r="AC107" s="25">
        <f t="shared" ref="AC107:AC118" si="113">$B$107/12</f>
        <v>11.2298333333333</v>
      </c>
      <c r="AD107" s="1">
        <f t="shared" ref="AD107:AD118" si="114">$B$109</f>
        <v>0.29</v>
      </c>
      <c r="AE107" s="26">
        <f>$E$9/12</f>
        <v>16.8083333333333</v>
      </c>
      <c r="AF107" s="1">
        <f t="shared" ref="AF107:AF118" si="115">AE107*10000*AC107*AB107</f>
        <v>432229.673837292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6.05292105429032</v>
      </c>
      <c r="E108" s="13">
        <f t="shared" ref="E108:E119" si="116">D107</f>
        <v>8.22</v>
      </c>
      <c r="F108" s="9" t="s">
        <v>109</v>
      </c>
      <c r="G108" s="6">
        <v>2</v>
      </c>
      <c r="H108" s="11">
        <f t="shared" si="102"/>
        <v>6.05292105429032</v>
      </c>
      <c r="I108" s="11">
        <f t="shared" si="103"/>
        <v>279.20292105429</v>
      </c>
      <c r="J108" s="11">
        <f t="shared" si="104"/>
        <v>0.037741923283147</v>
      </c>
      <c r="K108" s="11">
        <f t="shared" si="105"/>
        <v>11.2298333333333</v>
      </c>
      <c r="L108" s="11">
        <f t="shared" si="106"/>
        <v>3.032055</v>
      </c>
      <c r="M108" s="6" t="s">
        <v>109</v>
      </c>
      <c r="N108" s="6"/>
      <c r="O108" s="11">
        <f t="shared" ref="O108:O118" si="117">L108+O107-P107-N108</f>
        <v>5.91441439876375</v>
      </c>
      <c r="P108" s="11">
        <f t="shared" si="107"/>
        <v>0.223221374502881</v>
      </c>
      <c r="Q108" s="16">
        <f t="shared" si="108"/>
        <v>0.0647341986058356</v>
      </c>
      <c r="R108" s="11">
        <f t="shared" si="109"/>
        <v>0.87929595</v>
      </c>
      <c r="S108" s="17">
        <f t="shared" si="110"/>
        <v>0.0736204898997153</v>
      </c>
      <c r="T108" s="3">
        <v>0.27</v>
      </c>
      <c r="U108" s="18">
        <f t="shared" si="111"/>
        <v>0.0198775322729231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0.230262204520629</v>
      </c>
      <c r="AC108" s="25">
        <f t="shared" si="113"/>
        <v>11.2298333333333</v>
      </c>
      <c r="AD108" s="1">
        <f t="shared" si="114"/>
        <v>0.29</v>
      </c>
      <c r="AE108" s="26">
        <f t="shared" ref="AE108:AE118" si="118">$E$9/12</f>
        <v>16.8083333333333</v>
      </c>
      <c r="AF108" s="1">
        <f t="shared" si="115"/>
        <v>434630.922043383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6.36510334978572</v>
      </c>
      <c r="E109" s="13">
        <f t="shared" si="116"/>
        <v>6.05292105429032</v>
      </c>
      <c r="F109" s="9" t="s">
        <v>109</v>
      </c>
      <c r="G109" s="6">
        <v>3</v>
      </c>
      <c r="H109" s="11">
        <f t="shared" si="102"/>
        <v>6.36510334978572</v>
      </c>
      <c r="I109" s="11">
        <f t="shared" si="103"/>
        <v>279.515103349786</v>
      </c>
      <c r="J109" s="11">
        <f t="shared" si="104"/>
        <v>0.0392409452334071</v>
      </c>
      <c r="K109" s="11">
        <f t="shared" si="105"/>
        <v>11.2298333333333</v>
      </c>
      <c r="L109" s="11">
        <f t="shared" si="106"/>
        <v>3.032055</v>
      </c>
      <c r="M109" s="6" t="s">
        <v>109</v>
      </c>
      <c r="N109" s="6"/>
      <c r="O109" s="11">
        <f t="shared" si="117"/>
        <v>8.72324802426087</v>
      </c>
      <c r="P109" s="11">
        <f t="shared" si="107"/>
        <v>0.342308497977447</v>
      </c>
      <c r="Q109" s="16">
        <f t="shared" si="108"/>
        <v>0.0992694644134596</v>
      </c>
      <c r="R109" s="11">
        <f t="shared" si="109"/>
        <v>0.87929595</v>
      </c>
      <c r="S109" s="17">
        <f t="shared" si="110"/>
        <v>0.112896533201887</v>
      </c>
      <c r="T109" s="3">
        <v>0.27</v>
      </c>
      <c r="U109" s="18">
        <f t="shared" si="111"/>
        <v>0.0304820639645095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0.232322665028304</v>
      </c>
      <c r="AC109" s="25">
        <f t="shared" si="113"/>
        <v>11.2298333333333</v>
      </c>
      <c r="AD109" s="1">
        <f t="shared" si="114"/>
        <v>0.29</v>
      </c>
      <c r="AE109" s="26">
        <f t="shared" si="118"/>
        <v>16.8083333333333</v>
      </c>
      <c r="AF109" s="1">
        <f t="shared" si="115"/>
        <v>438520.139781696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11.3940818453871</v>
      </c>
      <c r="E110" s="13">
        <f t="shared" si="116"/>
        <v>6.36510334978572</v>
      </c>
      <c r="F110" s="9" t="s">
        <v>109</v>
      </c>
      <c r="G110" s="6">
        <v>4</v>
      </c>
      <c r="H110" s="11">
        <f t="shared" si="102"/>
        <v>11.3940818453871</v>
      </c>
      <c r="I110" s="11">
        <f t="shared" si="103"/>
        <v>284.544081845387</v>
      </c>
      <c r="J110" s="11">
        <f t="shared" si="104"/>
        <v>0.072630169575427</v>
      </c>
      <c r="K110" s="11">
        <f t="shared" si="105"/>
        <v>11.2298333333333</v>
      </c>
      <c r="L110" s="11">
        <f t="shared" si="106"/>
        <v>3.032055</v>
      </c>
      <c r="M110" s="6" t="s">
        <v>109</v>
      </c>
      <c r="N110" s="6"/>
      <c r="O110" s="11">
        <f t="shared" si="117"/>
        <v>11.4129945262834</v>
      </c>
      <c r="P110" s="11">
        <f t="shared" si="107"/>
        <v>0.828927727807385</v>
      </c>
      <c r="Q110" s="16">
        <f t="shared" si="108"/>
        <v>0.240389041064142</v>
      </c>
      <c r="R110" s="11">
        <f t="shared" si="109"/>
        <v>0.87929595</v>
      </c>
      <c r="S110" s="17">
        <f t="shared" si="110"/>
        <v>0.273388090851711</v>
      </c>
      <c r="T110" s="3">
        <v>0.27</v>
      </c>
      <c r="U110" s="18">
        <f t="shared" si="111"/>
        <v>0.073814784529962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12"/>
        <v>0.289542212634172</v>
      </c>
      <c r="AC110" s="25">
        <f t="shared" si="113"/>
        <v>11.2298333333333</v>
      </c>
      <c r="AD110" s="1">
        <f t="shared" si="114"/>
        <v>0.29</v>
      </c>
      <c r="AE110" s="26">
        <f t="shared" si="118"/>
        <v>16.8083333333333</v>
      </c>
      <c r="AF110" s="1">
        <f t="shared" si="115"/>
        <v>546524.772094749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16.5638213513333</v>
      </c>
      <c r="E111" s="13">
        <f t="shared" si="116"/>
        <v>11.3940818453871</v>
      </c>
      <c r="F111" s="9" t="s">
        <v>109</v>
      </c>
      <c r="G111" s="6">
        <v>5</v>
      </c>
      <c r="H111" s="11">
        <f t="shared" si="102"/>
        <v>16.5638213513333</v>
      </c>
      <c r="I111" s="11">
        <f t="shared" si="103"/>
        <v>289.713821351333</v>
      </c>
      <c r="J111" s="11">
        <f t="shared" si="104"/>
        <v>0.133752735994011</v>
      </c>
      <c r="K111" s="11">
        <f t="shared" si="105"/>
        <v>11.2298333333333</v>
      </c>
      <c r="L111" s="11">
        <f t="shared" si="106"/>
        <v>3.032055</v>
      </c>
      <c r="M111" s="6" t="s">
        <v>111</v>
      </c>
      <c r="N111" s="11">
        <f>(O110-P110)*$C$24/100</f>
        <v>10.0548634585522</v>
      </c>
      <c r="O111" s="11">
        <f t="shared" si="117"/>
        <v>3.5612583399238</v>
      </c>
      <c r="P111" s="11">
        <f t="shared" si="107"/>
        <v>0.476328046546299</v>
      </c>
      <c r="Q111" s="16">
        <f t="shared" si="108"/>
        <v>0.138135133498427</v>
      </c>
      <c r="R111" s="11">
        <f t="shared" si="109"/>
        <v>0.87929595</v>
      </c>
      <c r="S111" s="17">
        <f t="shared" si="110"/>
        <v>0.157097429481424</v>
      </c>
      <c r="T111" s="3">
        <v>0.27</v>
      </c>
      <c r="U111" s="18">
        <f t="shared" si="111"/>
        <v>0.0424163059599845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0.283441488248025</v>
      </c>
      <c r="AC111" s="25">
        <f t="shared" si="113"/>
        <v>11.2298333333333</v>
      </c>
      <c r="AD111" s="1">
        <f t="shared" si="114"/>
        <v>0.29</v>
      </c>
      <c r="AE111" s="26">
        <f t="shared" si="118"/>
        <v>16.8083333333333</v>
      </c>
      <c r="AF111" s="1">
        <f t="shared" si="115"/>
        <v>535009.363082646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20.7572165941935</v>
      </c>
      <c r="E112" s="13">
        <f t="shared" si="116"/>
        <v>16.5638213513333</v>
      </c>
      <c r="F112" s="9" t="s">
        <v>111</v>
      </c>
      <c r="G112" s="6">
        <v>6</v>
      </c>
      <c r="H112" s="11">
        <f t="shared" si="102"/>
        <v>20.7572165941935</v>
      </c>
      <c r="I112" s="11">
        <f t="shared" si="103"/>
        <v>293.907216594193</v>
      </c>
      <c r="J112" s="11">
        <f t="shared" si="104"/>
        <v>0.21604953983428</v>
      </c>
      <c r="K112" s="11">
        <f t="shared" si="105"/>
        <v>11.2298333333333</v>
      </c>
      <c r="L112" s="11">
        <f t="shared" si="106"/>
        <v>3.032055</v>
      </c>
      <c r="M112" s="6" t="s">
        <v>109</v>
      </c>
      <c r="N112" s="6"/>
      <c r="O112" s="11">
        <f t="shared" si="117"/>
        <v>6.1169852933775</v>
      </c>
      <c r="P112" s="11">
        <f t="shared" si="107"/>
        <v>1.32157185780727</v>
      </c>
      <c r="Q112" s="16">
        <f t="shared" si="108"/>
        <v>0.383255838764108</v>
      </c>
      <c r="R112" s="11">
        <f t="shared" si="109"/>
        <v>0.87929595</v>
      </c>
      <c r="S112" s="17">
        <f t="shared" si="110"/>
        <v>0.435866716734119</v>
      </c>
      <c r="T112" s="3">
        <v>0.27</v>
      </c>
      <c r="U112" s="18">
        <f t="shared" si="111"/>
        <v>0.117684013518212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0.298066003826589</v>
      </c>
      <c r="AC112" s="25">
        <f t="shared" si="113"/>
        <v>11.2298333333333</v>
      </c>
      <c r="AD112" s="1">
        <f t="shared" si="114"/>
        <v>0.29</v>
      </c>
      <c r="AE112" s="26">
        <f t="shared" si="118"/>
        <v>16.8083333333333</v>
      </c>
      <c r="AF112" s="1">
        <f t="shared" si="115"/>
        <v>562613.835573395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23.982444366</v>
      </c>
      <c r="E113" s="13">
        <f t="shared" si="116"/>
        <v>20.7572165941935</v>
      </c>
      <c r="F113" s="9" t="s">
        <v>109</v>
      </c>
      <c r="G113" s="6">
        <v>7</v>
      </c>
      <c r="H113" s="11">
        <f t="shared" si="102"/>
        <v>23.982444366</v>
      </c>
      <c r="I113" s="11">
        <f t="shared" si="103"/>
        <v>297.132444366</v>
      </c>
      <c r="J113" s="11">
        <f t="shared" si="104"/>
        <v>0.309545329526898</v>
      </c>
      <c r="K113" s="11">
        <f t="shared" si="105"/>
        <v>11.2298333333333</v>
      </c>
      <c r="L113" s="11">
        <f t="shared" si="106"/>
        <v>3.032055</v>
      </c>
      <c r="M113" s="6" t="s">
        <v>109</v>
      </c>
      <c r="N113" s="6"/>
      <c r="O113" s="11">
        <f t="shared" si="117"/>
        <v>7.82746843557023</v>
      </c>
      <c r="P113" s="11">
        <f t="shared" si="107"/>
        <v>2.42295629624998</v>
      </c>
      <c r="Q113" s="16">
        <f t="shared" si="108"/>
        <v>0.702657325912494</v>
      </c>
      <c r="R113" s="11">
        <f t="shared" si="109"/>
        <v>0.87929595</v>
      </c>
      <c r="S113" s="17">
        <f t="shared" si="110"/>
        <v>0.799113570251852</v>
      </c>
      <c r="T113" s="3">
        <v>0.27</v>
      </c>
      <c r="U113" s="18">
        <f t="shared" si="111"/>
        <v>0.215760663968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12"/>
        <v>0.332322297008982</v>
      </c>
      <c r="AC113" s="25">
        <f t="shared" si="113"/>
        <v>11.2298333333333</v>
      </c>
      <c r="AD113" s="1">
        <f t="shared" si="114"/>
        <v>0.29</v>
      </c>
      <c r="AE113" s="26">
        <f t="shared" si="118"/>
        <v>16.8083333333333</v>
      </c>
      <c r="AF113" s="1">
        <f t="shared" si="115"/>
        <v>627274.227072072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27.5968013541935</v>
      </c>
      <c r="E114" s="13">
        <f t="shared" si="116"/>
        <v>23.982444366</v>
      </c>
      <c r="F114" s="9" t="s">
        <v>109</v>
      </c>
      <c r="G114" s="6">
        <v>8</v>
      </c>
      <c r="H114" s="11">
        <f t="shared" si="102"/>
        <v>27.5968013541935</v>
      </c>
      <c r="I114" s="11">
        <f t="shared" si="103"/>
        <v>300.746801354193</v>
      </c>
      <c r="J114" s="11">
        <f t="shared" si="104"/>
        <v>0.458941468532408</v>
      </c>
      <c r="K114" s="11">
        <f t="shared" si="105"/>
        <v>11.2298333333333</v>
      </c>
      <c r="L114" s="11">
        <f t="shared" si="106"/>
        <v>3.032055</v>
      </c>
      <c r="M114" s="6" t="s">
        <v>109</v>
      </c>
      <c r="N114" s="6"/>
      <c r="O114" s="11">
        <f t="shared" si="117"/>
        <v>8.43656713932025</v>
      </c>
      <c r="P114" s="11">
        <f t="shared" si="107"/>
        <v>3.87189051229189</v>
      </c>
      <c r="Q114" s="16">
        <f t="shared" si="108"/>
        <v>1.12284824856465</v>
      </c>
      <c r="R114" s="11">
        <f t="shared" si="109"/>
        <v>0.87929595</v>
      </c>
      <c r="S114" s="17">
        <f t="shared" si="110"/>
        <v>1.27698557984334</v>
      </c>
      <c r="T114" s="3">
        <v>0.27</v>
      </c>
      <c r="U114" s="18">
        <f t="shared" si="111"/>
        <v>0.344786106557701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12"/>
        <v>0.357391940504161</v>
      </c>
      <c r="AC114" s="25">
        <f t="shared" si="113"/>
        <v>11.2298333333333</v>
      </c>
      <c r="AD114" s="1">
        <f t="shared" si="114"/>
        <v>0.29</v>
      </c>
      <c r="AE114" s="26">
        <f t="shared" si="118"/>
        <v>16.8083333333333</v>
      </c>
      <c r="AF114" s="1">
        <f t="shared" si="115"/>
        <v>674594.377985646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28.4798898474194</v>
      </c>
      <c r="E115" s="13">
        <f t="shared" si="116"/>
        <v>27.5968013541935</v>
      </c>
      <c r="F115" s="9" t="s">
        <v>109</v>
      </c>
      <c r="G115" s="6">
        <v>9</v>
      </c>
      <c r="H115" s="11">
        <f t="shared" si="102"/>
        <v>28.4798898474194</v>
      </c>
      <c r="I115" s="11">
        <f t="shared" si="103"/>
        <v>301.629889847419</v>
      </c>
      <c r="J115" s="11">
        <f t="shared" si="104"/>
        <v>0.50457110432289</v>
      </c>
      <c r="K115" s="11">
        <f t="shared" si="105"/>
        <v>11.2298333333333</v>
      </c>
      <c r="L115" s="11">
        <f t="shared" si="106"/>
        <v>3.032055</v>
      </c>
      <c r="M115" s="6" t="s">
        <v>109</v>
      </c>
      <c r="N115" s="6"/>
      <c r="O115" s="11">
        <f t="shared" si="117"/>
        <v>7.59673162702836</v>
      </c>
      <c r="P115" s="11">
        <f t="shared" si="107"/>
        <v>3.83309126629433</v>
      </c>
      <c r="Q115" s="16">
        <f t="shared" si="108"/>
        <v>1.11159646722535</v>
      </c>
      <c r="R115" s="11">
        <f t="shared" si="109"/>
        <v>0.87929595</v>
      </c>
      <c r="S115" s="17">
        <f t="shared" si="110"/>
        <v>1.26418922687561</v>
      </c>
      <c r="T115" s="3">
        <v>0.27</v>
      </c>
      <c r="U115" s="18">
        <f t="shared" si="111"/>
        <v>0.341331091256414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12"/>
        <v>0.356720631031121</v>
      </c>
      <c r="AC115" s="25">
        <f t="shared" si="113"/>
        <v>11.2298333333333</v>
      </c>
      <c r="AD115" s="1">
        <f t="shared" si="114"/>
        <v>0.29</v>
      </c>
      <c r="AE115" s="26">
        <f t="shared" si="118"/>
        <v>16.8083333333333</v>
      </c>
      <c r="AF115" s="1">
        <f t="shared" si="115"/>
        <v>673327.249253637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24.507657326</v>
      </c>
      <c r="E116" s="13">
        <f t="shared" si="116"/>
        <v>28.4798898474194</v>
      </c>
      <c r="F116" s="9" t="s">
        <v>109</v>
      </c>
      <c r="G116" s="6">
        <v>10</v>
      </c>
      <c r="H116" s="11">
        <f t="shared" si="102"/>
        <v>24.507657326</v>
      </c>
      <c r="I116" s="11">
        <f t="shared" si="103"/>
        <v>297.657657326</v>
      </c>
      <c r="J116" s="11">
        <f t="shared" si="104"/>
        <v>0.327971048446765</v>
      </c>
      <c r="K116" s="11">
        <f t="shared" si="105"/>
        <v>11.2298333333333</v>
      </c>
      <c r="L116" s="11">
        <f t="shared" si="106"/>
        <v>3.032055</v>
      </c>
      <c r="M116" s="6" t="s">
        <v>109</v>
      </c>
      <c r="N116" s="6"/>
      <c r="O116" s="11">
        <f t="shared" si="117"/>
        <v>6.79569536073404</v>
      </c>
      <c r="P116" s="11">
        <f t="shared" si="107"/>
        <v>2.22879133238476</v>
      </c>
      <c r="Q116" s="16">
        <f t="shared" si="108"/>
        <v>0.646349486391579</v>
      </c>
      <c r="R116" s="11">
        <f t="shared" si="109"/>
        <v>0.87929595</v>
      </c>
      <c r="S116" s="17">
        <f t="shared" si="110"/>
        <v>0.735076155407721</v>
      </c>
      <c r="T116" s="3">
        <v>0.27</v>
      </c>
      <c r="U116" s="18">
        <f t="shared" si="111"/>
        <v>0.198470561960085</v>
      </c>
      <c r="V116" s="3">
        <v>229.1</v>
      </c>
      <c r="W116" s="20">
        <v>15.1</v>
      </c>
      <c r="X116" s="20">
        <v>6</v>
      </c>
      <c r="Y116" s="20">
        <v>3</v>
      </c>
      <c r="Z116" s="20">
        <v>7</v>
      </c>
      <c r="AA116" s="3">
        <v>30.2</v>
      </c>
      <c r="AB116" s="2">
        <f t="shared" si="112"/>
        <v>0.328962830188844</v>
      </c>
      <c r="AC116" s="25">
        <f t="shared" si="113"/>
        <v>11.2298333333333</v>
      </c>
      <c r="AD116" s="1">
        <f t="shared" si="114"/>
        <v>0.29</v>
      </c>
      <c r="AE116" s="26">
        <f t="shared" si="118"/>
        <v>16.8083333333333</v>
      </c>
      <c r="AF116" s="1">
        <f t="shared" si="115"/>
        <v>620933.072801225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19.620062943871</v>
      </c>
      <c r="E117" s="13">
        <f t="shared" si="116"/>
        <v>24.507657326</v>
      </c>
      <c r="F117" s="9" t="s">
        <v>109</v>
      </c>
      <c r="G117" s="6">
        <v>11</v>
      </c>
      <c r="H117" s="11">
        <f t="shared" si="102"/>
        <v>19.620062943871</v>
      </c>
      <c r="I117" s="11">
        <f t="shared" si="103"/>
        <v>292.770062943871</v>
      </c>
      <c r="J117" s="11">
        <f t="shared" si="104"/>
        <v>0.189963433850604</v>
      </c>
      <c r="K117" s="11">
        <f t="shared" si="105"/>
        <v>11.2298333333333</v>
      </c>
      <c r="L117" s="11">
        <f t="shared" si="106"/>
        <v>3.032055</v>
      </c>
      <c r="M117" s="6" t="s">
        <v>111</v>
      </c>
      <c r="N117" s="11">
        <f>(O116-P116)*$C$24/100</f>
        <v>4.33855882693182</v>
      </c>
      <c r="O117" s="11">
        <f t="shared" si="117"/>
        <v>3.26040020141746</v>
      </c>
      <c r="P117" s="11">
        <f t="shared" si="107"/>
        <v>0.619356817988464</v>
      </c>
      <c r="Q117" s="16">
        <f t="shared" si="108"/>
        <v>0.179613477216654</v>
      </c>
      <c r="R117" s="11">
        <f t="shared" si="109"/>
        <v>0.87929595</v>
      </c>
      <c r="S117" s="17">
        <f t="shared" si="110"/>
        <v>0.204269651437215</v>
      </c>
      <c r="T117" s="3">
        <v>0.27</v>
      </c>
      <c r="U117" s="18">
        <f t="shared" si="111"/>
        <v>0.0551528058880479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0.237116190184048</v>
      </c>
      <c r="AC117" s="25">
        <f t="shared" si="113"/>
        <v>11.2298333333333</v>
      </c>
      <c r="AD117" s="1">
        <f t="shared" si="114"/>
        <v>0.29</v>
      </c>
      <c r="AE117" s="26">
        <f t="shared" si="118"/>
        <v>16.8083333333333</v>
      </c>
      <c r="AF117" s="1">
        <f t="shared" si="115"/>
        <v>447568.147736872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14.6916598584</v>
      </c>
      <c r="E118" s="13">
        <f t="shared" si="116"/>
        <v>19.620062943871</v>
      </c>
      <c r="F118" s="9" t="s">
        <v>111</v>
      </c>
      <c r="G118" s="6">
        <v>12</v>
      </c>
      <c r="H118" s="11">
        <f t="shared" si="102"/>
        <v>14.6916598584</v>
      </c>
      <c r="I118" s="11">
        <f t="shared" si="103"/>
        <v>287.8416598584</v>
      </c>
      <c r="J118" s="11">
        <f t="shared" si="104"/>
        <v>0.107490219602756</v>
      </c>
      <c r="K118" s="11">
        <f t="shared" si="105"/>
        <v>11.2298333333333</v>
      </c>
      <c r="L118" s="11">
        <f t="shared" si="106"/>
        <v>3.032055</v>
      </c>
      <c r="M118" s="6" t="s">
        <v>109</v>
      </c>
      <c r="N118" s="6"/>
      <c r="O118" s="11">
        <f t="shared" si="117"/>
        <v>5.673098383429</v>
      </c>
      <c r="P118" s="11">
        <f t="shared" si="107"/>
        <v>0.609802591062824</v>
      </c>
      <c r="Q118" s="16">
        <f t="shared" si="108"/>
        <v>0.176842751408219</v>
      </c>
      <c r="R118" s="11">
        <f t="shared" si="109"/>
        <v>0.87929595</v>
      </c>
      <c r="S118" s="17">
        <f t="shared" si="110"/>
        <v>0.201118578344662</v>
      </c>
      <c r="T118" s="3">
        <v>0.27</v>
      </c>
      <c r="U118" s="18">
        <f t="shared" si="111"/>
        <v>0.0543020161530587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0.236950881738539</v>
      </c>
      <c r="AC118" s="25">
        <f t="shared" si="113"/>
        <v>11.2298333333333</v>
      </c>
      <c r="AD118" s="1">
        <f t="shared" si="114"/>
        <v>0.29</v>
      </c>
      <c r="AE118" s="26">
        <f t="shared" si="118"/>
        <v>16.8083333333333</v>
      </c>
      <c r="AF118" s="1">
        <f t="shared" si="115"/>
        <v>447256.120141017</v>
      </c>
      <c r="AG118" s="1">
        <f>SUM(AF107:AF118)</f>
        <v>6440481.90140363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2">
        <v>8.76762320187097</v>
      </c>
      <c r="E119" s="13">
        <f t="shared" si="116"/>
        <v>14.6916598584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8.22</v>
      </c>
      <c r="E123" s="9"/>
      <c r="F123" s="9"/>
      <c r="G123" s="6">
        <v>1</v>
      </c>
      <c r="H123" s="11">
        <f t="shared" ref="H123:H134" si="119">E124</f>
        <v>8.22</v>
      </c>
      <c r="I123" s="11">
        <f t="shared" ref="I123:I134" si="120">H123+273.15</f>
        <v>281.37</v>
      </c>
      <c r="J123" s="11">
        <f t="shared" ref="J123:J134" si="121">EXP(($C$18*(I123-$C$16))/($C$19*I123*$C$16))</f>
        <v>0.0493710045616767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0.0257331549976371</v>
      </c>
      <c r="Q123" s="16">
        <f t="shared" ref="Q123:Q134" si="125">P123*$B$125</f>
        <v>0.00669062029938565</v>
      </c>
      <c r="R123" s="11">
        <f t="shared" ref="R123:R134" si="126">L123*$B$125</f>
        <v>0.1355172</v>
      </c>
      <c r="S123" s="17">
        <f t="shared" ref="S123:S134" si="127">Q123/R123</f>
        <v>0.0493710045616767</v>
      </c>
      <c r="T123" s="3">
        <v>0.01</v>
      </c>
      <c r="U123" s="18">
        <f t="shared" ref="U123:U134" si="128">S123*T123</f>
        <v>0.000493710045616767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0.00598371004561677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6.05292105429032</v>
      </c>
      <c r="E124" s="13">
        <f t="shared" ref="E124:E135" si="136">D123</f>
        <v>8.22</v>
      </c>
      <c r="F124" s="9" t="s">
        <v>109</v>
      </c>
      <c r="G124" s="6">
        <v>2</v>
      </c>
      <c r="H124" s="11">
        <f t="shared" si="119"/>
        <v>6.05292105429032</v>
      </c>
      <c r="I124" s="11">
        <f t="shared" si="120"/>
        <v>279.20292105429</v>
      </c>
      <c r="J124" s="11">
        <f t="shared" si="121"/>
        <v>0.037741923283147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7">L124+O123-P123-N124</f>
        <v>1.01670684500236</v>
      </c>
      <c r="P124" s="11">
        <f t="shared" si="124"/>
        <v>0.0383724717455296</v>
      </c>
      <c r="Q124" s="16">
        <f t="shared" si="125"/>
        <v>0.0099768426538377</v>
      </c>
      <c r="R124" s="11">
        <f t="shared" si="126"/>
        <v>0.1355172</v>
      </c>
      <c r="S124" s="17">
        <f t="shared" si="127"/>
        <v>0.0736204898997153</v>
      </c>
      <c r="T124" s="3">
        <v>0.01</v>
      </c>
      <c r="U124" s="18">
        <f t="shared" si="128"/>
        <v>0.000736204898997153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0.00622620489899715</v>
      </c>
      <c r="AU124" s="25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6.36510334978572</v>
      </c>
      <c r="E125" s="13">
        <f t="shared" si="136"/>
        <v>6.05292105429032</v>
      </c>
      <c r="F125" s="9" t="s">
        <v>109</v>
      </c>
      <c r="G125" s="6">
        <v>3</v>
      </c>
      <c r="H125" s="11">
        <f t="shared" si="119"/>
        <v>6.36510334978572</v>
      </c>
      <c r="I125" s="11">
        <f t="shared" si="120"/>
        <v>279.515103349786</v>
      </c>
      <c r="J125" s="11">
        <f t="shared" si="121"/>
        <v>0.0392409452334071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7"/>
        <v>1.49955437325683</v>
      </c>
      <c r="P125" s="11">
        <f t="shared" si="124"/>
        <v>0.0588439310354875</v>
      </c>
      <c r="Q125" s="16">
        <f t="shared" si="125"/>
        <v>0.0152994220692267</v>
      </c>
      <c r="R125" s="11">
        <f t="shared" si="126"/>
        <v>0.1355172</v>
      </c>
      <c r="S125" s="17">
        <f t="shared" si="127"/>
        <v>0.112896533201887</v>
      </c>
      <c r="T125" s="3">
        <v>0.01</v>
      </c>
      <c r="U125" s="18">
        <f t="shared" si="128"/>
        <v>0.00112896533201887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0.00661896533201887</v>
      </c>
      <c r="AU125" s="25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12">
        <v>11.3940818453871</v>
      </c>
      <c r="E126" s="13">
        <f t="shared" si="136"/>
        <v>6.36510334978572</v>
      </c>
      <c r="F126" s="9" t="s">
        <v>109</v>
      </c>
      <c r="G126" s="6">
        <v>4</v>
      </c>
      <c r="H126" s="11">
        <f t="shared" si="119"/>
        <v>11.3940818453871</v>
      </c>
      <c r="I126" s="11">
        <f t="shared" si="120"/>
        <v>284.544081845387</v>
      </c>
      <c r="J126" s="11">
        <f t="shared" si="121"/>
        <v>0.072630169575427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7"/>
        <v>1.96193044222135</v>
      </c>
      <c r="P126" s="11">
        <f t="shared" si="124"/>
        <v>0.142495340713729</v>
      </c>
      <c r="Q126" s="16">
        <f t="shared" si="125"/>
        <v>0.0370487885855695</v>
      </c>
      <c r="R126" s="11">
        <f t="shared" si="126"/>
        <v>0.1355172</v>
      </c>
      <c r="S126" s="17">
        <f t="shared" si="127"/>
        <v>0.273388090851711</v>
      </c>
      <c r="T126" s="3">
        <v>0.01</v>
      </c>
      <c r="U126" s="18">
        <f t="shared" si="128"/>
        <v>0.00273388090851711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0.00822388090851711</v>
      </c>
      <c r="AU126" s="25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12">
        <v>16.5638213513333</v>
      </c>
      <c r="E127" s="13">
        <f t="shared" si="136"/>
        <v>11.3940818453871</v>
      </c>
      <c r="F127" s="9" t="s">
        <v>109</v>
      </c>
      <c r="G127" s="6">
        <v>5</v>
      </c>
      <c r="H127" s="11">
        <f t="shared" si="119"/>
        <v>16.5638213513333</v>
      </c>
      <c r="I127" s="11">
        <f t="shared" si="120"/>
        <v>289.713821351333</v>
      </c>
      <c r="J127" s="11">
        <f t="shared" si="121"/>
        <v>0.133752735994011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1.72846334643224</v>
      </c>
      <c r="O127" s="11">
        <f t="shared" si="137"/>
        <v>0.612191755075381</v>
      </c>
      <c r="P127" s="11">
        <f t="shared" si="124"/>
        <v>0.0818823221943078</v>
      </c>
      <c r="Q127" s="16">
        <f t="shared" si="125"/>
        <v>0.02128940377052</v>
      </c>
      <c r="R127" s="11">
        <f t="shared" si="126"/>
        <v>0.1355172</v>
      </c>
      <c r="S127" s="17">
        <f t="shared" si="127"/>
        <v>0.157097429481424</v>
      </c>
      <c r="T127" s="3">
        <v>0.01</v>
      </c>
      <c r="U127" s="18">
        <f t="shared" si="128"/>
        <v>0.00157097429481424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0.0115209742948142</v>
      </c>
      <c r="AU127" s="25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12">
        <v>20.7572165941935</v>
      </c>
      <c r="E128" s="13">
        <f t="shared" si="136"/>
        <v>16.5638213513333</v>
      </c>
      <c r="F128" s="9" t="s">
        <v>111</v>
      </c>
      <c r="G128" s="6">
        <v>6</v>
      </c>
      <c r="H128" s="11">
        <f t="shared" si="119"/>
        <v>20.7572165941935</v>
      </c>
      <c r="I128" s="11">
        <f t="shared" si="120"/>
        <v>293.907216594193</v>
      </c>
      <c r="J128" s="11">
        <f t="shared" si="121"/>
        <v>0.21604953983428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7"/>
        <v>1.05152943288107</v>
      </c>
      <c r="P128" s="11">
        <f t="shared" si="124"/>
        <v>0.227182450096158</v>
      </c>
      <c r="Q128" s="16">
        <f t="shared" si="125"/>
        <v>0.059067437025001</v>
      </c>
      <c r="R128" s="11">
        <f t="shared" si="126"/>
        <v>0.1355172</v>
      </c>
      <c r="S128" s="17">
        <f t="shared" si="127"/>
        <v>0.435866716734119</v>
      </c>
      <c r="T128" s="3">
        <v>0.01</v>
      </c>
      <c r="U128" s="18">
        <f t="shared" si="128"/>
        <v>0.00435866716734119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0.0143086671673412</v>
      </c>
      <c r="AU128" s="25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12">
        <v>23.982444366</v>
      </c>
      <c r="E129" s="13">
        <f t="shared" si="136"/>
        <v>20.7572165941935</v>
      </c>
      <c r="F129" s="9" t="s">
        <v>109</v>
      </c>
      <c r="G129" s="6">
        <v>7</v>
      </c>
      <c r="H129" s="11">
        <f t="shared" si="119"/>
        <v>23.982444366</v>
      </c>
      <c r="I129" s="11">
        <f t="shared" si="120"/>
        <v>297.132444366</v>
      </c>
      <c r="J129" s="11">
        <f t="shared" si="121"/>
        <v>0.309545329526898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7"/>
        <v>1.34556698278492</v>
      </c>
      <c r="P129" s="11">
        <f t="shared" si="124"/>
        <v>0.41651397508667</v>
      </c>
      <c r="Q129" s="16">
        <f t="shared" si="125"/>
        <v>0.108293633522534</v>
      </c>
      <c r="R129" s="11">
        <f t="shared" si="126"/>
        <v>0.1355172</v>
      </c>
      <c r="S129" s="17">
        <f t="shared" si="127"/>
        <v>0.799113570251852</v>
      </c>
      <c r="T129" s="3">
        <v>0.01</v>
      </c>
      <c r="U129" s="18">
        <f t="shared" si="128"/>
        <v>0.00799113570251852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0.0179411357025185</v>
      </c>
      <c r="AU129" s="25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12">
        <v>27.5968013541935</v>
      </c>
      <c r="E130" s="13">
        <f t="shared" si="136"/>
        <v>23.982444366</v>
      </c>
      <c r="F130" s="9" t="s">
        <v>109</v>
      </c>
      <c r="G130" s="6">
        <v>8</v>
      </c>
      <c r="H130" s="11">
        <f t="shared" si="119"/>
        <v>27.5968013541935</v>
      </c>
      <c r="I130" s="11">
        <f t="shared" si="120"/>
        <v>300.746801354193</v>
      </c>
      <c r="J130" s="11">
        <f t="shared" si="121"/>
        <v>0.458941468532408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7"/>
        <v>1.45027300769824</v>
      </c>
      <c r="P130" s="11">
        <f t="shared" si="124"/>
        <v>0.665590423925944</v>
      </c>
      <c r="Q130" s="16">
        <f t="shared" si="125"/>
        <v>0.173053510220745</v>
      </c>
      <c r="R130" s="11">
        <f t="shared" si="126"/>
        <v>0.1355172</v>
      </c>
      <c r="S130" s="17">
        <f t="shared" si="127"/>
        <v>1.27698557984334</v>
      </c>
      <c r="T130" s="3">
        <v>0.01</v>
      </c>
      <c r="U130" s="18">
        <f t="shared" si="128"/>
        <v>0.0127698557984334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0.0227198557984334</v>
      </c>
      <c r="AU130" s="25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12">
        <v>28.4798898474194</v>
      </c>
      <c r="E131" s="13">
        <f t="shared" si="136"/>
        <v>27.5968013541935</v>
      </c>
      <c r="F131" s="9" t="s">
        <v>109</v>
      </c>
      <c r="G131" s="6">
        <v>9</v>
      </c>
      <c r="H131" s="11">
        <f t="shared" si="119"/>
        <v>28.4798898474194</v>
      </c>
      <c r="I131" s="11">
        <f t="shared" si="120"/>
        <v>301.629889847419</v>
      </c>
      <c r="J131" s="11">
        <f t="shared" si="121"/>
        <v>0.50457110432289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7"/>
        <v>1.3059025837723</v>
      </c>
      <c r="P131" s="11">
        <f t="shared" si="124"/>
        <v>0.658920708832105</v>
      </c>
      <c r="Q131" s="16">
        <f t="shared" si="125"/>
        <v>0.171319384296347</v>
      </c>
      <c r="R131" s="11">
        <f t="shared" si="126"/>
        <v>0.1355172</v>
      </c>
      <c r="S131" s="17">
        <f t="shared" si="127"/>
        <v>1.26418922687561</v>
      </c>
      <c r="T131" s="3">
        <v>0.01</v>
      </c>
      <c r="U131" s="18">
        <f t="shared" si="128"/>
        <v>0.0126418922687561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0.0225918922687561</v>
      </c>
      <c r="AU131" s="25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12">
        <v>24.507657326</v>
      </c>
      <c r="E132" s="13">
        <f t="shared" si="136"/>
        <v>28.4798898474194</v>
      </c>
      <c r="F132" s="9" t="s">
        <v>109</v>
      </c>
      <c r="G132" s="6">
        <v>10</v>
      </c>
      <c r="H132" s="11">
        <f t="shared" si="119"/>
        <v>24.507657326</v>
      </c>
      <c r="I132" s="11">
        <f t="shared" si="120"/>
        <v>297.657657326</v>
      </c>
      <c r="J132" s="11">
        <f t="shared" si="121"/>
        <v>0.327971048446765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7"/>
        <v>1.1682018749402</v>
      </c>
      <c r="P132" s="11">
        <f t="shared" si="124"/>
        <v>0.383136393721612</v>
      </c>
      <c r="Q132" s="16">
        <f t="shared" si="125"/>
        <v>0.0996154623676192</v>
      </c>
      <c r="R132" s="11">
        <f t="shared" si="126"/>
        <v>0.1355172</v>
      </c>
      <c r="S132" s="17">
        <f t="shared" si="127"/>
        <v>0.735076155407721</v>
      </c>
      <c r="T132" s="3">
        <v>0.01</v>
      </c>
      <c r="U132" s="18">
        <f t="shared" si="128"/>
        <v>0.00735076155407721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9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0.0173007615540772</v>
      </c>
      <c r="AU132" s="25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12">
        <v>19.620062943871</v>
      </c>
      <c r="E133" s="13">
        <f t="shared" si="136"/>
        <v>24.507657326</v>
      </c>
      <c r="F133" s="9" t="s">
        <v>109</v>
      </c>
      <c r="G133" s="6">
        <v>11</v>
      </c>
      <c r="H133" s="11">
        <f t="shared" si="119"/>
        <v>19.620062943871</v>
      </c>
      <c r="I133" s="11">
        <f t="shared" si="120"/>
        <v>292.770062943871</v>
      </c>
      <c r="J133" s="11">
        <f t="shared" si="121"/>
        <v>0.189963433850604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0.745812207157654</v>
      </c>
      <c r="O133" s="11">
        <f t="shared" si="137"/>
        <v>0.560473274060929</v>
      </c>
      <c r="P133" s="11">
        <f t="shared" si="124"/>
        <v>0.106469427722105</v>
      </c>
      <c r="Q133" s="16">
        <f t="shared" si="125"/>
        <v>0.0276820512077473</v>
      </c>
      <c r="R133" s="11">
        <f t="shared" si="126"/>
        <v>0.1355172</v>
      </c>
      <c r="S133" s="17">
        <f t="shared" si="127"/>
        <v>0.204269651437215</v>
      </c>
      <c r="T133" s="3">
        <v>0.01</v>
      </c>
      <c r="U133" s="18">
        <f t="shared" si="128"/>
        <v>0.00204269651437215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0.00753269651437215</v>
      </c>
      <c r="AU133" s="25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12">
        <v>14.6916598584</v>
      </c>
      <c r="E134" s="13">
        <f t="shared" si="136"/>
        <v>19.620062943871</v>
      </c>
      <c r="F134" s="9" t="s">
        <v>111</v>
      </c>
      <c r="G134" s="6">
        <v>12</v>
      </c>
      <c r="H134" s="11">
        <f t="shared" si="119"/>
        <v>14.6916598584</v>
      </c>
      <c r="I134" s="11">
        <f t="shared" si="120"/>
        <v>287.8416598584</v>
      </c>
      <c r="J134" s="11">
        <f t="shared" si="121"/>
        <v>0.107490219602756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7"/>
        <v>0.975223846338824</v>
      </c>
      <c r="P134" s="11">
        <f t="shared" si="124"/>
        <v>0.104827025404805</v>
      </c>
      <c r="Q134" s="16">
        <f t="shared" si="125"/>
        <v>0.0272550266052492</v>
      </c>
      <c r="R134" s="11">
        <f t="shared" si="126"/>
        <v>0.1355172</v>
      </c>
      <c r="S134" s="17">
        <f t="shared" si="127"/>
        <v>0.201118578344662</v>
      </c>
      <c r="T134" s="3">
        <v>0.01</v>
      </c>
      <c r="U134" s="18">
        <f t="shared" si="128"/>
        <v>0.00201118578344662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0.00750118578344662</v>
      </c>
      <c r="AU134" s="25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8.76762320187097</v>
      </c>
      <c r="E135" s="13">
        <f t="shared" si="136"/>
        <v>14.6916598584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8.22</v>
      </c>
      <c r="E139" s="9"/>
      <c r="F139" s="9"/>
      <c r="G139" s="6">
        <v>1</v>
      </c>
      <c r="H139" s="11">
        <f t="shared" ref="H139:H150" si="138">E140</f>
        <v>8.22</v>
      </c>
      <c r="I139" s="11">
        <f t="shared" ref="I139:I150" si="139">H139+273.15</f>
        <v>281.37</v>
      </c>
      <c r="J139" s="11">
        <f t="shared" ref="J139:J150" si="140">EXP(($C$18*(I139-$C$16))/($C$19*I139*$C$16))</f>
        <v>0.0493710045616767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0.0140559249987093</v>
      </c>
      <c r="Q139" s="16">
        <f t="shared" ref="Q139:Q150" si="144">P139*$B$125</f>
        <v>0.00365454049966443</v>
      </c>
      <c r="R139" s="11">
        <f t="shared" ref="R139:R150" si="145">L139*$B$125</f>
        <v>0.074022</v>
      </c>
      <c r="S139" s="17">
        <f t="shared" ref="S139:S150" si="146">Q139/R139</f>
        <v>0.0493710045616767</v>
      </c>
      <c r="T139" s="3">
        <v>0.01</v>
      </c>
      <c r="U139" s="18">
        <f t="shared" ref="U139:U150" si="147">S139*T139</f>
        <v>0.000493710045616767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0.00598371004561677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6.05292105429032</v>
      </c>
      <c r="E140" s="13">
        <f t="shared" ref="E140:E151" si="157">D139</f>
        <v>8.22</v>
      </c>
      <c r="F140" s="9" t="s">
        <v>109</v>
      </c>
      <c r="G140" s="6">
        <v>2</v>
      </c>
      <c r="H140" s="11">
        <f t="shared" si="138"/>
        <v>6.05292105429032</v>
      </c>
      <c r="I140" s="11">
        <f t="shared" si="139"/>
        <v>279.20292105429</v>
      </c>
      <c r="J140" s="11">
        <f t="shared" si="140"/>
        <v>0.037741923283147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8">L140+O139-P139-N140</f>
        <v>0.555344075001291</v>
      </c>
      <c r="P140" s="11">
        <f t="shared" si="143"/>
        <v>0.020959753474449</v>
      </c>
      <c r="Q140" s="16">
        <f t="shared" si="144"/>
        <v>0.00544953590335673</v>
      </c>
      <c r="R140" s="11">
        <f t="shared" si="145"/>
        <v>0.074022</v>
      </c>
      <c r="S140" s="17">
        <f t="shared" si="146"/>
        <v>0.0736204898997153</v>
      </c>
      <c r="T140" s="3">
        <v>0.01</v>
      </c>
      <c r="U140" s="18">
        <f t="shared" si="147"/>
        <v>0.000736204898997153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0.00622620489899715</v>
      </c>
      <c r="AU140" s="25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6.36510334978572</v>
      </c>
      <c r="E141" s="13">
        <f t="shared" si="157"/>
        <v>6.05292105429032</v>
      </c>
      <c r="F141" s="9" t="s">
        <v>109</v>
      </c>
      <c r="G141" s="6">
        <v>3</v>
      </c>
      <c r="H141" s="11">
        <f t="shared" si="138"/>
        <v>6.36510334978572</v>
      </c>
      <c r="I141" s="11">
        <f t="shared" si="139"/>
        <v>279.515103349786</v>
      </c>
      <c r="J141" s="11">
        <f t="shared" si="140"/>
        <v>0.0392409452334071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8"/>
        <v>0.819084321526842</v>
      </c>
      <c r="P141" s="11">
        <f t="shared" si="143"/>
        <v>0.0321416430025772</v>
      </c>
      <c r="Q141" s="16">
        <f t="shared" si="144"/>
        <v>0.00835682718067007</v>
      </c>
      <c r="R141" s="11">
        <f t="shared" si="145"/>
        <v>0.074022</v>
      </c>
      <c r="S141" s="17">
        <f t="shared" si="146"/>
        <v>0.112896533201887</v>
      </c>
      <c r="T141" s="3">
        <v>0.01</v>
      </c>
      <c r="U141" s="18">
        <f t="shared" si="147"/>
        <v>0.00112896533201887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0.00661896533201887</v>
      </c>
      <c r="AU141" s="25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2">
        <v>11.3940818453871</v>
      </c>
      <c r="E142" s="13">
        <f t="shared" si="157"/>
        <v>6.36510334978572</v>
      </c>
      <c r="F142" s="9" t="s">
        <v>109</v>
      </c>
      <c r="G142" s="6">
        <v>4</v>
      </c>
      <c r="H142" s="11">
        <f t="shared" si="138"/>
        <v>11.3940818453871</v>
      </c>
      <c r="I142" s="11">
        <f t="shared" si="139"/>
        <v>284.544081845387</v>
      </c>
      <c r="J142" s="11">
        <f t="shared" si="140"/>
        <v>0.072630169575427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8"/>
        <v>1.07164267852426</v>
      </c>
      <c r="P142" s="11">
        <f t="shared" si="143"/>
        <v>0.0778335894654821</v>
      </c>
      <c r="Q142" s="16">
        <f t="shared" si="144"/>
        <v>0.0202367332610254</v>
      </c>
      <c r="R142" s="11">
        <f t="shared" si="145"/>
        <v>0.074022</v>
      </c>
      <c r="S142" s="17">
        <f t="shared" si="146"/>
        <v>0.273388090851711</v>
      </c>
      <c r="T142" s="3">
        <v>0.01</v>
      </c>
      <c r="U142" s="18">
        <f t="shared" si="147"/>
        <v>0.00273388090851711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0.00822388090851711</v>
      </c>
      <c r="AU142" s="25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2">
        <v>16.5638213513333</v>
      </c>
      <c r="E143" s="13">
        <f t="shared" si="157"/>
        <v>11.3940818453871</v>
      </c>
      <c r="F143" s="9" t="s">
        <v>109</v>
      </c>
      <c r="G143" s="6">
        <v>5</v>
      </c>
      <c r="H143" s="11">
        <f t="shared" si="138"/>
        <v>16.5638213513333</v>
      </c>
      <c r="I143" s="11">
        <f t="shared" si="139"/>
        <v>289.713821351333</v>
      </c>
      <c r="J143" s="11">
        <f t="shared" si="140"/>
        <v>0.133752735994011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0.944118634605843</v>
      </c>
      <c r="O143" s="11">
        <f t="shared" si="158"/>
        <v>0.334390454452939</v>
      </c>
      <c r="P143" s="11">
        <f t="shared" si="143"/>
        <v>0.0447256381733614</v>
      </c>
      <c r="Q143" s="16">
        <f t="shared" si="144"/>
        <v>0.011628665925074</v>
      </c>
      <c r="R143" s="11">
        <f t="shared" si="145"/>
        <v>0.074022</v>
      </c>
      <c r="S143" s="17">
        <f t="shared" si="146"/>
        <v>0.157097429481424</v>
      </c>
      <c r="T143" s="3">
        <v>0.01</v>
      </c>
      <c r="U143" s="18">
        <f t="shared" si="147"/>
        <v>0.00157097429481424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0.0115209742948142</v>
      </c>
      <c r="AU143" s="25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2">
        <v>20.7572165941935</v>
      </c>
      <c r="E144" s="13">
        <f t="shared" si="157"/>
        <v>16.5638213513333</v>
      </c>
      <c r="F144" s="9" t="s">
        <v>111</v>
      </c>
      <c r="G144" s="6">
        <v>6</v>
      </c>
      <c r="H144" s="11">
        <f t="shared" si="138"/>
        <v>20.7572165941935</v>
      </c>
      <c r="I144" s="11">
        <f t="shared" si="139"/>
        <v>293.907216594193</v>
      </c>
      <c r="J144" s="11">
        <f t="shared" si="140"/>
        <v>0.21604953983428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8"/>
        <v>0.574364816279578</v>
      </c>
      <c r="P144" s="11">
        <f t="shared" si="143"/>
        <v>0.124091254254204</v>
      </c>
      <c r="Q144" s="16">
        <f t="shared" si="144"/>
        <v>0.032263726106093</v>
      </c>
      <c r="R144" s="11">
        <f t="shared" si="145"/>
        <v>0.074022</v>
      </c>
      <c r="S144" s="17">
        <f t="shared" si="146"/>
        <v>0.435866716734119</v>
      </c>
      <c r="T144" s="3">
        <v>0.01</v>
      </c>
      <c r="U144" s="18">
        <f t="shared" si="147"/>
        <v>0.00435866716734119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0.0143086671673412</v>
      </c>
      <c r="AU144" s="25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2">
        <v>23.982444366</v>
      </c>
      <c r="E145" s="13">
        <f t="shared" si="157"/>
        <v>20.7572165941935</v>
      </c>
      <c r="F145" s="9" t="s">
        <v>109</v>
      </c>
      <c r="G145" s="6">
        <v>7</v>
      </c>
      <c r="H145" s="11">
        <f t="shared" si="138"/>
        <v>23.982444366</v>
      </c>
      <c r="I145" s="11">
        <f t="shared" si="139"/>
        <v>297.132444366</v>
      </c>
      <c r="J145" s="11">
        <f t="shared" si="140"/>
        <v>0.309545329526898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8"/>
        <v>0.734973562025374</v>
      </c>
      <c r="P145" s="11">
        <f t="shared" si="143"/>
        <v>0.227507633450702</v>
      </c>
      <c r="Q145" s="16">
        <f t="shared" si="144"/>
        <v>0.0591519846971826</v>
      </c>
      <c r="R145" s="11">
        <f t="shared" si="145"/>
        <v>0.074022</v>
      </c>
      <c r="S145" s="17">
        <f t="shared" si="146"/>
        <v>0.799113570251852</v>
      </c>
      <c r="T145" s="3">
        <v>0.01</v>
      </c>
      <c r="U145" s="18">
        <f t="shared" si="147"/>
        <v>0.00799113570251852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8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0.0179411357025185</v>
      </c>
      <c r="AU145" s="25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2">
        <v>27.5968013541935</v>
      </c>
      <c r="E146" s="13">
        <f t="shared" si="157"/>
        <v>23.982444366</v>
      </c>
      <c r="F146" s="9" t="s">
        <v>109</v>
      </c>
      <c r="G146" s="6">
        <v>8</v>
      </c>
      <c r="H146" s="11">
        <f t="shared" si="138"/>
        <v>27.5968013541935</v>
      </c>
      <c r="I146" s="11">
        <f t="shared" si="139"/>
        <v>300.746801354193</v>
      </c>
      <c r="J146" s="11">
        <f t="shared" si="140"/>
        <v>0.458941468532408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8"/>
        <v>0.792165928574672</v>
      </c>
      <c r="P146" s="11">
        <f t="shared" si="143"/>
        <v>0.363557794581398</v>
      </c>
      <c r="Q146" s="16">
        <f t="shared" si="144"/>
        <v>0.0945250265911635</v>
      </c>
      <c r="R146" s="11">
        <f t="shared" si="145"/>
        <v>0.074022</v>
      </c>
      <c r="S146" s="17">
        <f t="shared" si="146"/>
        <v>1.27698557984334</v>
      </c>
      <c r="T146" s="3">
        <v>0.01</v>
      </c>
      <c r="U146" s="18">
        <f t="shared" si="147"/>
        <v>0.0127698557984334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8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0.0227198557984334</v>
      </c>
      <c r="AU146" s="25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2">
        <v>28.4798898474194</v>
      </c>
      <c r="E147" s="13">
        <f t="shared" si="157"/>
        <v>27.5968013541935</v>
      </c>
      <c r="F147" s="9" t="s">
        <v>109</v>
      </c>
      <c r="G147" s="6">
        <v>9</v>
      </c>
      <c r="H147" s="11">
        <f t="shared" si="138"/>
        <v>28.4798898474194</v>
      </c>
      <c r="I147" s="11">
        <f t="shared" si="139"/>
        <v>301.629889847419</v>
      </c>
      <c r="J147" s="11">
        <f t="shared" si="140"/>
        <v>0.50457110432289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8"/>
        <v>0.713308133993273</v>
      </c>
      <c r="P147" s="11">
        <f t="shared" si="143"/>
        <v>0.359914672891486</v>
      </c>
      <c r="Q147" s="16">
        <f t="shared" si="144"/>
        <v>0.0935778149517863</v>
      </c>
      <c r="R147" s="11">
        <f t="shared" si="145"/>
        <v>0.074022</v>
      </c>
      <c r="S147" s="17">
        <f t="shared" si="146"/>
        <v>1.26418922687561</v>
      </c>
      <c r="T147" s="3">
        <v>0.01</v>
      </c>
      <c r="U147" s="18">
        <f t="shared" si="147"/>
        <v>0.0126418922687561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0.0225918922687561</v>
      </c>
      <c r="AU147" s="25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2">
        <v>24.507657326</v>
      </c>
      <c r="E148" s="13">
        <f t="shared" si="157"/>
        <v>28.4798898474194</v>
      </c>
      <c r="F148" s="9" t="s">
        <v>109</v>
      </c>
      <c r="G148" s="6">
        <v>10</v>
      </c>
      <c r="H148" s="11">
        <f t="shared" si="138"/>
        <v>24.507657326</v>
      </c>
      <c r="I148" s="11">
        <f t="shared" si="139"/>
        <v>297.657657326</v>
      </c>
      <c r="J148" s="11">
        <f t="shared" si="140"/>
        <v>0.327971048446765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8"/>
        <v>0.638093461101787</v>
      </c>
      <c r="P148" s="11">
        <f t="shared" si="143"/>
        <v>0.209276181444578</v>
      </c>
      <c r="Q148" s="16">
        <f t="shared" si="144"/>
        <v>0.0544118071755903</v>
      </c>
      <c r="R148" s="11">
        <f t="shared" si="145"/>
        <v>0.074022</v>
      </c>
      <c r="S148" s="17">
        <f t="shared" si="146"/>
        <v>0.73507615540772</v>
      </c>
      <c r="T148" s="3">
        <v>0.01</v>
      </c>
      <c r="U148" s="18">
        <f t="shared" si="147"/>
        <v>0.0073507615540772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0.005</v>
      </c>
      <c r="AF148" s="3">
        <v>0.49</v>
      </c>
      <c r="AG148" s="18">
        <f t="shared" si="148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0.0173007615540772</v>
      </c>
      <c r="AU148" s="25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2">
        <v>19.620062943871</v>
      </c>
      <c r="E149" s="13">
        <f t="shared" si="157"/>
        <v>24.507657326</v>
      </c>
      <c r="F149" s="9" t="s">
        <v>109</v>
      </c>
      <c r="G149" s="6">
        <v>11</v>
      </c>
      <c r="H149" s="11">
        <f t="shared" si="138"/>
        <v>19.620062943871</v>
      </c>
      <c r="I149" s="11">
        <f t="shared" si="139"/>
        <v>292.770062943871</v>
      </c>
      <c r="J149" s="11">
        <f t="shared" si="140"/>
        <v>0.189963433850604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0.407376415674349</v>
      </c>
      <c r="O149" s="11">
        <f t="shared" si="158"/>
        <v>0.30614086398286</v>
      </c>
      <c r="P149" s="11">
        <f t="shared" si="143"/>
        <v>0.058155569764175</v>
      </c>
      <c r="Q149" s="16">
        <f t="shared" si="144"/>
        <v>0.0151204481386855</v>
      </c>
      <c r="R149" s="11">
        <f t="shared" si="145"/>
        <v>0.074022</v>
      </c>
      <c r="S149" s="17">
        <f t="shared" si="146"/>
        <v>0.204269651437215</v>
      </c>
      <c r="T149" s="3">
        <v>0.01</v>
      </c>
      <c r="U149" s="18">
        <f t="shared" si="147"/>
        <v>0.00204269651437215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0.00753269651437214</v>
      </c>
      <c r="AU149" s="25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2">
        <v>14.6916598584</v>
      </c>
      <c r="E150" s="13">
        <f t="shared" si="157"/>
        <v>19.620062943871</v>
      </c>
      <c r="F150" s="9" t="s">
        <v>111</v>
      </c>
      <c r="G150" s="6">
        <v>12</v>
      </c>
      <c r="H150" s="11">
        <f t="shared" si="138"/>
        <v>14.6916598584</v>
      </c>
      <c r="I150" s="11">
        <f t="shared" si="139"/>
        <v>287.8416598584</v>
      </c>
      <c r="J150" s="11">
        <f t="shared" si="140"/>
        <v>0.107490219602756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8"/>
        <v>0.532685294218685</v>
      </c>
      <c r="P150" s="11">
        <f t="shared" si="143"/>
        <v>0.0572584592547252</v>
      </c>
      <c r="Q150" s="16">
        <f t="shared" si="144"/>
        <v>0.0148871994062286</v>
      </c>
      <c r="R150" s="11">
        <f t="shared" si="145"/>
        <v>0.074022</v>
      </c>
      <c r="S150" s="17">
        <f t="shared" si="146"/>
        <v>0.201118578344662</v>
      </c>
      <c r="T150" s="3">
        <v>0.01</v>
      </c>
      <c r="U150" s="18">
        <f t="shared" si="147"/>
        <v>0.00201118578344662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0.00750118578344662</v>
      </c>
      <c r="AU150" s="25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8.76762320187097</v>
      </c>
      <c r="E151" s="13">
        <f t="shared" si="157"/>
        <v>14.6916598584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4:4">
      <c r="D152" s="3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topLeftCell="A5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31.3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13.4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866.6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21.6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3479.1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1.7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0.6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100624810.274597</v>
      </c>
      <c r="J16" s="7" t="s">
        <v>35</v>
      </c>
      <c r="K16" s="7">
        <f>I16/(10000*1000)</f>
        <v>10.0624810274597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55882379.9655955</v>
      </c>
      <c r="J17" s="7" t="s">
        <v>35</v>
      </c>
      <c r="K17" s="7">
        <f>I17/(10000*1000)</f>
        <v>5.58823799655955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4.82</v>
      </c>
      <c r="E29" s="9"/>
      <c r="F29" s="9"/>
      <c r="G29" s="6">
        <v>1</v>
      </c>
      <c r="H29" s="11">
        <f t="shared" ref="H29:H40" si="0">E30</f>
        <v>4.82</v>
      </c>
      <c r="I29" s="11">
        <f t="shared" ref="I29:I40" si="1">H29+273.15</f>
        <v>277.97</v>
      </c>
      <c r="J29" s="11">
        <f t="shared" ref="J29:J40" si="2">EXP(($C$18*(I29-$C$16))/($C$19*I29*$C$16))</f>
        <v>0.0323331125476764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0.0321199834474663</v>
      </c>
      <c r="Q29" s="16">
        <f t="shared" ref="Q29:Q40" si="6">P29*$B$31</f>
        <v>0.00417559784817061</v>
      </c>
      <c r="R29" s="11">
        <f t="shared" ref="R29:R40" si="7">L29*$B$31</f>
        <v>0.129143083333333</v>
      </c>
      <c r="S29" s="17">
        <f t="shared" ref="S29:S40" si="8">Q29/R29</f>
        <v>0.0323331125476765</v>
      </c>
      <c r="T29" s="3">
        <v>0.01</v>
      </c>
      <c r="U29" s="18">
        <f t="shared" ref="U29:U40" si="9">S29*T29</f>
        <v>0.000323331125476765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0.0222233311254768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1.11666666666667</v>
      </c>
      <c r="AU29" s="1">
        <f t="shared" ref="AU29:AU40" si="17">AT29*10000*AS29*0.67*AR29*AQ29</f>
        <v>2147.23048018823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3.0278103506129</v>
      </c>
      <c r="E30" s="13">
        <f t="shared" ref="E30:E41" si="18">D29</f>
        <v>4.82</v>
      </c>
      <c r="F30" s="9" t="s">
        <v>109</v>
      </c>
      <c r="G30" s="6">
        <v>2</v>
      </c>
      <c r="H30" s="11">
        <f t="shared" si="0"/>
        <v>3.0278103506129</v>
      </c>
      <c r="I30" s="11">
        <f t="shared" si="1"/>
        <v>276.177810350613</v>
      </c>
      <c r="J30" s="11">
        <f t="shared" si="2"/>
        <v>0.0257590172805898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1.9546966832192</v>
      </c>
      <c r="P30" s="11">
        <f t="shared" si="5"/>
        <v>0.0503510656413549</v>
      </c>
      <c r="Q30" s="16">
        <f t="shared" si="6"/>
        <v>0.00654563853337614</v>
      </c>
      <c r="R30" s="11">
        <f t="shared" si="7"/>
        <v>0.129143083333333</v>
      </c>
      <c r="S30" s="17">
        <f t="shared" si="8"/>
        <v>0.0506851653563289</v>
      </c>
      <c r="T30" s="3">
        <v>0.01</v>
      </c>
      <c r="U30" s="18">
        <f t="shared" si="9"/>
        <v>0.000506851653563289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0.0224068516535633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1.11666666666667</v>
      </c>
      <c r="AU30" s="1">
        <f t="shared" si="17"/>
        <v>2164.96233458138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3.84612029164286</v>
      </c>
      <c r="E31" s="13">
        <f t="shared" si="18"/>
        <v>3.0278103506129</v>
      </c>
      <c r="F31" s="9" t="s">
        <v>109</v>
      </c>
      <c r="G31" s="6">
        <v>3</v>
      </c>
      <c r="H31" s="11">
        <f t="shared" si="0"/>
        <v>3.84612029164286</v>
      </c>
      <c r="I31" s="11">
        <f t="shared" si="1"/>
        <v>276.996120291643</v>
      </c>
      <c r="J31" s="11">
        <f t="shared" si="2"/>
        <v>0.0285865861792871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2.89775395091118</v>
      </c>
      <c r="P31" s="11">
        <f t="shared" si="5"/>
        <v>0.0828368930440921</v>
      </c>
      <c r="Q31" s="16">
        <f t="shared" si="6"/>
        <v>0.010768796095732</v>
      </c>
      <c r="R31" s="11">
        <f t="shared" si="7"/>
        <v>0.129143083333333</v>
      </c>
      <c r="S31" s="17">
        <f t="shared" si="8"/>
        <v>0.0833865493821027</v>
      </c>
      <c r="T31" s="3">
        <v>0.01</v>
      </c>
      <c r="U31" s="18">
        <f t="shared" si="9"/>
        <v>0.000833865493821027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0.022733865493821</v>
      </c>
      <c r="AR31" s="25">
        <f t="shared" si="15"/>
        <v>99.3408333333333</v>
      </c>
      <c r="AS31" s="1">
        <f t="shared" si="16"/>
        <v>0.13</v>
      </c>
      <c r="AT31" s="2">
        <f t="shared" si="20"/>
        <v>1.11666666666667</v>
      </c>
      <c r="AU31" s="1">
        <f t="shared" si="17"/>
        <v>2196.55859174373</v>
      </c>
    </row>
    <row r="32" s="1" customFormat="1" spans="1:47">
      <c r="A32" s="6"/>
      <c r="B32" s="6"/>
      <c r="C32" s="9">
        <v>3</v>
      </c>
      <c r="D32" s="12">
        <v>11.0039479668065</v>
      </c>
      <c r="E32" s="13">
        <f t="shared" si="18"/>
        <v>3.84612029164286</v>
      </c>
      <c r="F32" s="9" t="s">
        <v>109</v>
      </c>
      <c r="G32" s="6">
        <v>4</v>
      </c>
      <c r="H32" s="11">
        <f t="shared" si="0"/>
        <v>11.0039479668065</v>
      </c>
      <c r="I32" s="11">
        <f t="shared" si="1"/>
        <v>284.153947966806</v>
      </c>
      <c r="J32" s="11">
        <f t="shared" si="2"/>
        <v>0.0692968167060128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3.80832539120042</v>
      </c>
      <c r="P32" s="11">
        <f t="shared" si="5"/>
        <v>0.26390482659087</v>
      </c>
      <c r="Q32" s="16">
        <f t="shared" si="6"/>
        <v>0.0343076274568131</v>
      </c>
      <c r="R32" s="11">
        <f t="shared" si="7"/>
        <v>0.129143083333333</v>
      </c>
      <c r="S32" s="17">
        <f t="shared" si="8"/>
        <v>0.265655942008611</v>
      </c>
      <c r="T32" s="3">
        <v>0.01</v>
      </c>
      <c r="U32" s="18">
        <f t="shared" si="9"/>
        <v>0.00265655942008611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0.0245565594200861</v>
      </c>
      <c r="AR32" s="25">
        <f t="shared" si="15"/>
        <v>99.3408333333333</v>
      </c>
      <c r="AS32" s="1">
        <f t="shared" si="16"/>
        <v>0.13</v>
      </c>
      <c r="AT32" s="2">
        <f t="shared" si="20"/>
        <v>1.11666666666667</v>
      </c>
      <c r="AU32" s="1">
        <f t="shared" si="17"/>
        <v>2372.66828171022</v>
      </c>
    </row>
    <row r="33" s="1" customFormat="1" spans="1:47">
      <c r="A33" s="6"/>
      <c r="B33" s="6"/>
      <c r="C33" s="9">
        <v>4</v>
      </c>
      <c r="D33" s="12">
        <v>15.5215993483333</v>
      </c>
      <c r="E33" s="13">
        <f t="shared" si="18"/>
        <v>11.0039479668065</v>
      </c>
      <c r="F33" s="9" t="s">
        <v>109</v>
      </c>
      <c r="G33" s="6">
        <v>5</v>
      </c>
      <c r="H33" s="11">
        <f t="shared" si="0"/>
        <v>15.5215993483333</v>
      </c>
      <c r="I33" s="11">
        <f t="shared" si="1"/>
        <v>288.671599348333</v>
      </c>
      <c r="J33" s="11">
        <f t="shared" si="2"/>
        <v>0.118469221661488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3.36719953637907</v>
      </c>
      <c r="O33" s="11">
        <f t="shared" si="19"/>
        <v>1.17062936156381</v>
      </c>
      <c r="P33" s="11">
        <f t="shared" si="5"/>
        <v>0.138683549318549</v>
      </c>
      <c r="Q33" s="16">
        <f t="shared" si="6"/>
        <v>0.0180288614114114</v>
      </c>
      <c r="R33" s="11">
        <f t="shared" si="7"/>
        <v>0.129143083333333</v>
      </c>
      <c r="S33" s="17">
        <f t="shared" si="8"/>
        <v>0.139603770841345</v>
      </c>
      <c r="T33" s="3">
        <v>0.01</v>
      </c>
      <c r="U33" s="18">
        <f t="shared" si="9"/>
        <v>0.00139603770841345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0.0308460377084134</v>
      </c>
      <c r="AR33" s="25">
        <f t="shared" si="15"/>
        <v>99.3408333333333</v>
      </c>
      <c r="AS33" s="1">
        <f t="shared" si="16"/>
        <v>0.13</v>
      </c>
      <c r="AT33" s="2">
        <f t="shared" si="20"/>
        <v>1.11666666666667</v>
      </c>
      <c r="AU33" s="1">
        <f t="shared" si="17"/>
        <v>2980.36113427707</v>
      </c>
    </row>
    <row r="34" s="1" customFormat="1" spans="1:47">
      <c r="A34" s="6"/>
      <c r="B34" s="6"/>
      <c r="C34" s="9">
        <v>5</v>
      </c>
      <c r="D34" s="12">
        <v>21.2143903629032</v>
      </c>
      <c r="E34" s="13">
        <f t="shared" si="18"/>
        <v>15.5215993483333</v>
      </c>
      <c r="F34" s="9" t="s">
        <v>111</v>
      </c>
      <c r="G34" s="6">
        <v>6</v>
      </c>
      <c r="H34" s="11">
        <f t="shared" si="0"/>
        <v>21.2143903629032</v>
      </c>
      <c r="I34" s="11">
        <f t="shared" si="1"/>
        <v>294.364390362903</v>
      </c>
      <c r="J34" s="11">
        <f t="shared" si="2"/>
        <v>0.22745664478902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2.02535414557859</v>
      </c>
      <c r="P34" s="11">
        <f t="shared" si="5"/>
        <v>0.46068025846284</v>
      </c>
      <c r="Q34" s="16">
        <f t="shared" si="6"/>
        <v>0.0598884336001692</v>
      </c>
      <c r="R34" s="11">
        <f t="shared" si="7"/>
        <v>0.129143083333333</v>
      </c>
      <c r="S34" s="17">
        <f t="shared" si="8"/>
        <v>0.463737058573941</v>
      </c>
      <c r="T34" s="3">
        <v>0.01</v>
      </c>
      <c r="U34" s="18">
        <f t="shared" si="9"/>
        <v>0.00463737058573941</v>
      </c>
      <c r="V34" s="17"/>
      <c r="W34" s="3"/>
      <c r="X34" s="18"/>
      <c r="Y34" s="19">
        <v>0.05</v>
      </c>
      <c r="Z34" s="3">
        <v>0.21</v>
      </c>
      <c r="AA34" s="20">
        <f t="shared" si="10"/>
        <v>0.0105</v>
      </c>
      <c r="AB34" s="3">
        <v>0.02</v>
      </c>
      <c r="AC34" s="3">
        <v>0.29</v>
      </c>
      <c r="AD34" s="20">
        <f t="shared" si="11"/>
        <v>0.0058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0.0376373705857394</v>
      </c>
      <c r="AR34" s="25">
        <f t="shared" si="15"/>
        <v>99.3408333333333</v>
      </c>
      <c r="AS34" s="1">
        <f t="shared" si="16"/>
        <v>0.13</v>
      </c>
      <c r="AT34" s="2">
        <f t="shared" si="20"/>
        <v>1.11666666666667</v>
      </c>
      <c r="AU34" s="1">
        <f t="shared" si="17"/>
        <v>3636.5434533436</v>
      </c>
    </row>
    <row r="35" s="1" customFormat="1" spans="1:47">
      <c r="A35" s="6"/>
      <c r="B35" s="6"/>
      <c r="C35" s="9">
        <v>6</v>
      </c>
      <c r="D35" s="12">
        <v>24.993172439</v>
      </c>
      <c r="E35" s="13">
        <f t="shared" si="18"/>
        <v>21.2143903629032</v>
      </c>
      <c r="F35" s="9" t="s">
        <v>109</v>
      </c>
      <c r="G35" s="6">
        <v>7</v>
      </c>
      <c r="H35" s="11">
        <f t="shared" si="0"/>
        <v>24.993172439</v>
      </c>
      <c r="I35" s="11">
        <f t="shared" si="1"/>
        <v>298.143172439</v>
      </c>
      <c r="J35" s="11">
        <f t="shared" si="2"/>
        <v>0.345915521766171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2.55808222044909</v>
      </c>
      <c r="P35" s="11">
        <f t="shared" si="5"/>
        <v>0.88488034600741</v>
      </c>
      <c r="Q35" s="16">
        <f t="shared" si="6"/>
        <v>0.115034444980963</v>
      </c>
      <c r="R35" s="11">
        <f t="shared" si="7"/>
        <v>0.129143083333333</v>
      </c>
      <c r="S35" s="17">
        <f t="shared" si="8"/>
        <v>0.890751885519462</v>
      </c>
      <c r="T35" s="3">
        <v>0.01</v>
      </c>
      <c r="U35" s="18">
        <f t="shared" si="9"/>
        <v>0.00890751885519462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0.0419075188551946</v>
      </c>
      <c r="AR35" s="25">
        <f t="shared" si="15"/>
        <v>99.3408333333333</v>
      </c>
      <c r="AS35" s="1">
        <f t="shared" si="16"/>
        <v>0.13</v>
      </c>
      <c r="AT35" s="2">
        <f t="shared" si="20"/>
        <v>1.11666666666667</v>
      </c>
      <c r="AU35" s="1">
        <f t="shared" si="17"/>
        <v>4049.12752849091</v>
      </c>
    </row>
    <row r="36" s="1" customFormat="1" spans="1:47">
      <c r="A36" s="6"/>
      <c r="B36" s="6"/>
      <c r="C36" s="9">
        <v>7</v>
      </c>
      <c r="D36" s="12">
        <v>27.7965942948387</v>
      </c>
      <c r="E36" s="13">
        <f t="shared" si="18"/>
        <v>24.993172439</v>
      </c>
      <c r="F36" s="9" t="s">
        <v>109</v>
      </c>
      <c r="G36" s="6">
        <v>8</v>
      </c>
      <c r="H36" s="11">
        <f t="shared" si="0"/>
        <v>27.7965942948387</v>
      </c>
      <c r="I36" s="11">
        <f t="shared" si="1"/>
        <v>300.946594294839</v>
      </c>
      <c r="J36" s="11">
        <f t="shared" si="2"/>
        <v>0.468912460129695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2.66661020777501</v>
      </c>
      <c r="P36" s="11">
        <f t="shared" si="5"/>
        <v>1.25040675273474</v>
      </c>
      <c r="Q36" s="16">
        <f t="shared" si="6"/>
        <v>0.162552877855516</v>
      </c>
      <c r="R36" s="11">
        <f t="shared" si="7"/>
        <v>0.129143083333333</v>
      </c>
      <c r="S36" s="17">
        <f t="shared" si="8"/>
        <v>1.25870370801004</v>
      </c>
      <c r="T36" s="3">
        <v>0.01</v>
      </c>
      <c r="U36" s="18">
        <f t="shared" si="9"/>
        <v>0.0125870370801004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0.0455870370801004</v>
      </c>
      <c r="AR36" s="25">
        <f t="shared" si="15"/>
        <v>99.3408333333333</v>
      </c>
      <c r="AS36" s="1">
        <f t="shared" si="16"/>
        <v>0.13</v>
      </c>
      <c r="AT36" s="2">
        <f t="shared" si="20"/>
        <v>1.11666666666667</v>
      </c>
      <c r="AU36" s="1">
        <f t="shared" si="17"/>
        <v>4404.64460378069</v>
      </c>
    </row>
    <row r="37" s="1" customFormat="1" spans="1:47">
      <c r="A37" s="6"/>
      <c r="B37" s="6"/>
      <c r="C37" s="9">
        <v>8</v>
      </c>
      <c r="D37" s="12">
        <v>27.2462841629032</v>
      </c>
      <c r="E37" s="13">
        <f t="shared" si="18"/>
        <v>27.7965942948387</v>
      </c>
      <c r="F37" s="9" t="s">
        <v>109</v>
      </c>
      <c r="G37" s="6">
        <v>9</v>
      </c>
      <c r="H37" s="11">
        <f t="shared" si="0"/>
        <v>27.2462841629032</v>
      </c>
      <c r="I37" s="11">
        <f t="shared" si="1"/>
        <v>300.396284162903</v>
      </c>
      <c r="J37" s="11">
        <f t="shared" si="2"/>
        <v>0.441927350964068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2.40961178837361</v>
      </c>
      <c r="P37" s="11">
        <f t="shared" si="5"/>
        <v>1.06487335448774</v>
      </c>
      <c r="Q37" s="16">
        <f t="shared" si="6"/>
        <v>0.138433536083406</v>
      </c>
      <c r="R37" s="11">
        <f t="shared" si="7"/>
        <v>0.129143083333333</v>
      </c>
      <c r="S37" s="17">
        <f t="shared" si="8"/>
        <v>1.07193922051631</v>
      </c>
      <c r="T37" s="3">
        <v>0.01</v>
      </c>
      <c r="U37" s="18">
        <f t="shared" si="9"/>
        <v>0.0107193922051631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0.0401693922051631</v>
      </c>
      <c r="AR37" s="25">
        <f t="shared" si="15"/>
        <v>99.3408333333333</v>
      </c>
      <c r="AS37" s="1">
        <f t="shared" si="16"/>
        <v>0.13</v>
      </c>
      <c r="AT37" s="2">
        <f t="shared" si="20"/>
        <v>1.11666666666667</v>
      </c>
      <c r="AU37" s="1">
        <f t="shared" si="17"/>
        <v>3881.18877528138</v>
      </c>
    </row>
    <row r="38" s="1" customFormat="1" spans="1:47">
      <c r="A38" s="6"/>
      <c r="B38" s="6"/>
      <c r="C38" s="9">
        <v>9</v>
      </c>
      <c r="D38" s="12">
        <v>23.5536664123333</v>
      </c>
      <c r="E38" s="13">
        <f t="shared" si="18"/>
        <v>27.2462841629032</v>
      </c>
      <c r="F38" s="9" t="s">
        <v>109</v>
      </c>
      <c r="G38" s="6">
        <v>10</v>
      </c>
      <c r="H38" s="11">
        <f t="shared" si="0"/>
        <v>23.5536664123333</v>
      </c>
      <c r="I38" s="11">
        <f t="shared" si="1"/>
        <v>296.703666412333</v>
      </c>
      <c r="J38" s="11">
        <f t="shared" si="2"/>
        <v>0.295228171142452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2.3381467672192</v>
      </c>
      <c r="P38" s="11">
        <f t="shared" si="5"/>
        <v>0.690286793948762</v>
      </c>
      <c r="Q38" s="16">
        <f t="shared" si="6"/>
        <v>0.089737283213339</v>
      </c>
      <c r="R38" s="11">
        <f t="shared" si="7"/>
        <v>0.129143083333333</v>
      </c>
      <c r="S38" s="17">
        <f t="shared" si="8"/>
        <v>0.694867126423774</v>
      </c>
      <c r="T38" s="3">
        <v>0.01</v>
      </c>
      <c r="U38" s="18">
        <f t="shared" si="9"/>
        <v>0.00694867126423774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0.0363986712642377</v>
      </c>
      <c r="AR38" s="25">
        <f t="shared" si="15"/>
        <v>99.3408333333333</v>
      </c>
      <c r="AS38" s="1">
        <f t="shared" si="16"/>
        <v>0.13</v>
      </c>
      <c r="AT38" s="2">
        <f t="shared" si="20"/>
        <v>1.11666666666667</v>
      </c>
      <c r="AU38" s="1">
        <f t="shared" si="17"/>
        <v>3516.85964339183</v>
      </c>
    </row>
    <row r="39" s="1" customFormat="1" spans="1:47">
      <c r="A39" s="6"/>
      <c r="B39" s="6"/>
      <c r="C39" s="9">
        <v>10</v>
      </c>
      <c r="D39" s="12">
        <v>17.7681562303226</v>
      </c>
      <c r="E39" s="13">
        <f t="shared" si="18"/>
        <v>23.5536664123333</v>
      </c>
      <c r="F39" s="9" t="s">
        <v>109</v>
      </c>
      <c r="G39" s="6">
        <v>11</v>
      </c>
      <c r="H39" s="11">
        <f t="shared" si="0"/>
        <v>17.7681562303226</v>
      </c>
      <c r="I39" s="11">
        <f t="shared" si="1"/>
        <v>290.918156230323</v>
      </c>
      <c r="J39" s="11">
        <f t="shared" si="2"/>
        <v>0.153718582944596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1.56546697460692</v>
      </c>
      <c r="O39" s="11">
        <f t="shared" si="19"/>
        <v>1.07580133199685</v>
      </c>
      <c r="P39" s="11">
        <f t="shared" si="5"/>
        <v>0.165370656284466</v>
      </c>
      <c r="Q39" s="16">
        <f t="shared" si="6"/>
        <v>0.0214981853169805</v>
      </c>
      <c r="R39" s="11">
        <f t="shared" si="7"/>
        <v>0.129143083333333</v>
      </c>
      <c r="S39" s="17">
        <f t="shared" si="8"/>
        <v>0.166467957571458</v>
      </c>
      <c r="T39" s="3">
        <v>0.01</v>
      </c>
      <c r="U39" s="18">
        <f t="shared" si="9"/>
        <v>0.00166467957571458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0.0254646795757146</v>
      </c>
      <c r="AR39" s="25">
        <f t="shared" si="15"/>
        <v>99.3408333333333</v>
      </c>
      <c r="AS39" s="1">
        <f t="shared" si="16"/>
        <v>0.13</v>
      </c>
      <c r="AT39" s="2">
        <f t="shared" si="20"/>
        <v>1.11666666666667</v>
      </c>
      <c r="AU39" s="1">
        <f t="shared" si="17"/>
        <v>2460.4113507771</v>
      </c>
    </row>
    <row r="40" s="1" customFormat="1" spans="1:48">
      <c r="A40" s="6"/>
      <c r="B40" s="6"/>
      <c r="C40" s="9">
        <v>11</v>
      </c>
      <c r="D40" s="12">
        <v>12.3317970006667</v>
      </c>
      <c r="E40" s="13">
        <f t="shared" si="18"/>
        <v>17.7681562303226</v>
      </c>
      <c r="F40" s="9" t="s">
        <v>111</v>
      </c>
      <c r="G40" s="6">
        <v>12</v>
      </c>
      <c r="H40" s="11">
        <f t="shared" si="0"/>
        <v>12.3317970006667</v>
      </c>
      <c r="I40" s="11">
        <f t="shared" si="1"/>
        <v>285.481797000667</v>
      </c>
      <c r="J40" s="11">
        <f t="shared" si="2"/>
        <v>0.0812701206947648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1.90383900904572</v>
      </c>
      <c r="P40" s="11">
        <f t="shared" si="5"/>
        <v>0.154725226048547</v>
      </c>
      <c r="Q40" s="16">
        <f t="shared" si="6"/>
        <v>0.0201142793863111</v>
      </c>
      <c r="R40" s="11">
        <f t="shared" si="7"/>
        <v>0.129143083333333</v>
      </c>
      <c r="S40" s="17">
        <f t="shared" si="8"/>
        <v>0.155751890594047</v>
      </c>
      <c r="T40" s="3">
        <v>0.01</v>
      </c>
      <c r="U40" s="18">
        <f t="shared" si="9"/>
        <v>0.00155751890594047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0.0253575189059405</v>
      </c>
      <c r="AR40" s="25">
        <f t="shared" si="15"/>
        <v>99.3408333333333</v>
      </c>
      <c r="AS40" s="1">
        <f t="shared" si="16"/>
        <v>0.13</v>
      </c>
      <c r="AT40" s="2">
        <f t="shared" si="20"/>
        <v>1.11666666666667</v>
      </c>
      <c r="AU40" s="1">
        <f t="shared" si="17"/>
        <v>2450.05742790581</v>
      </c>
      <c r="AV40" s="1">
        <f>SUM(AU29:AU40)</f>
        <v>36260.6136054719</v>
      </c>
    </row>
    <row r="41" s="1" customFormat="1" spans="1:46">
      <c r="A41" s="6"/>
      <c r="B41" s="6"/>
      <c r="C41" s="9">
        <v>12</v>
      </c>
      <c r="D41" s="12">
        <v>6.07551288622581</v>
      </c>
      <c r="E41" s="13">
        <f t="shared" si="18"/>
        <v>12.3317970006667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4.82</v>
      </c>
      <c r="E44" s="9"/>
      <c r="F44" s="9"/>
      <c r="G44" s="6">
        <v>1</v>
      </c>
      <c r="H44" s="11">
        <f t="shared" ref="H44:H55" si="21">E45</f>
        <v>4.82</v>
      </c>
      <c r="I44" s="11">
        <f t="shared" ref="I44:I55" si="22">H44+273.15</f>
        <v>277.97</v>
      </c>
      <c r="J44" s="11">
        <f t="shared" ref="J44:J55" si="23">EXP(($C$18*(I44-$C$16))/($C$19*I44*$C$16))</f>
        <v>0.0323331125476764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0.0314394253168586</v>
      </c>
      <c r="Q44" s="16">
        <f t="shared" ref="Q44:Q55" si="27">P44*$B$46</f>
        <v>0.00408712529119162</v>
      </c>
      <c r="R44" s="11">
        <f t="shared" ref="R44:R55" si="28">L44*$B$46</f>
        <v>0.1264068</v>
      </c>
      <c r="S44" s="17">
        <f t="shared" ref="S44:S55" si="29">Q44/R44</f>
        <v>0.0323331125476764</v>
      </c>
      <c r="T44" s="3">
        <v>0.01</v>
      </c>
      <c r="U44" s="18">
        <f t="shared" ref="U44:U55" si="30">S44*T44</f>
        <v>0.000323331125476764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0.0194233311254768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2.60833333333333</v>
      </c>
      <c r="AU44" s="1">
        <f t="shared" ref="AU44:AU55" si="38">AT44*10000*AS44*0.67*AR44*AQ44</f>
        <v>4290.73848319132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3.0278103506129</v>
      </c>
      <c r="E45" s="13">
        <f t="shared" ref="E45:E56" si="39">D44</f>
        <v>4.82</v>
      </c>
      <c r="F45" s="9" t="s">
        <v>109</v>
      </c>
      <c r="G45" s="6">
        <v>2</v>
      </c>
      <c r="H45" s="11">
        <f t="shared" si="21"/>
        <v>3.0278103506129</v>
      </c>
      <c r="I45" s="11">
        <f t="shared" si="22"/>
        <v>276.177810350613</v>
      </c>
      <c r="J45" s="11">
        <f t="shared" si="23"/>
        <v>0.0257590172805898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1.91328057468314</v>
      </c>
      <c r="P45" s="11">
        <f t="shared" si="26"/>
        <v>0.0492842273858798</v>
      </c>
      <c r="Q45" s="16">
        <f t="shared" si="27"/>
        <v>0.00640694956016438</v>
      </c>
      <c r="R45" s="11">
        <f t="shared" si="28"/>
        <v>0.1264068</v>
      </c>
      <c r="S45" s="17">
        <f t="shared" si="29"/>
        <v>0.0506851653563287</v>
      </c>
      <c r="T45" s="3">
        <v>0.01</v>
      </c>
      <c r="U45" s="18">
        <f t="shared" si="30"/>
        <v>0.000506851653563287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0.0196068516535633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2.60833333333333</v>
      </c>
      <c r="AU45" s="1">
        <f t="shared" si="38"/>
        <v>4331.27934547851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3.84612029164286</v>
      </c>
      <c r="E46" s="13">
        <f t="shared" si="39"/>
        <v>3.0278103506129</v>
      </c>
      <c r="F46" s="9" t="s">
        <v>109</v>
      </c>
      <c r="G46" s="6">
        <v>3</v>
      </c>
      <c r="H46" s="11">
        <f t="shared" si="21"/>
        <v>3.84612029164286</v>
      </c>
      <c r="I46" s="11">
        <f t="shared" si="22"/>
        <v>276.996120291643</v>
      </c>
      <c r="J46" s="11">
        <f t="shared" si="23"/>
        <v>0.0285865861792871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2.83635634729726</v>
      </c>
      <c r="P46" s="11">
        <f t="shared" si="26"/>
        <v>0.0810817451571811</v>
      </c>
      <c r="Q46" s="16">
        <f t="shared" si="27"/>
        <v>0.0105406268704335</v>
      </c>
      <c r="R46" s="11">
        <f t="shared" si="28"/>
        <v>0.1264068</v>
      </c>
      <c r="S46" s="17">
        <f t="shared" si="29"/>
        <v>0.0833865493821025</v>
      </c>
      <c r="T46" s="3">
        <v>0.01</v>
      </c>
      <c r="U46" s="18">
        <f t="shared" si="30"/>
        <v>0.000833865493821024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0.019933865493821</v>
      </c>
      <c r="AR46" s="25">
        <f t="shared" si="36"/>
        <v>97.236</v>
      </c>
      <c r="AS46" s="1">
        <f t="shared" si="37"/>
        <v>0.13</v>
      </c>
      <c r="AT46" s="2">
        <f t="shared" si="41"/>
        <v>2.60833333333333</v>
      </c>
      <c r="AU46" s="1">
        <f t="shared" si="38"/>
        <v>4403.51880120655</v>
      </c>
    </row>
    <row r="47" s="1" customFormat="1" spans="1:47">
      <c r="A47" s="6"/>
      <c r="B47" s="6"/>
      <c r="C47" s="9">
        <v>3</v>
      </c>
      <c r="D47" s="12">
        <v>11.0039479668065</v>
      </c>
      <c r="E47" s="13">
        <f t="shared" si="39"/>
        <v>3.84612029164286</v>
      </c>
      <c r="F47" s="9" t="s">
        <v>109</v>
      </c>
      <c r="G47" s="6">
        <v>4</v>
      </c>
      <c r="H47" s="11">
        <f t="shared" si="21"/>
        <v>11.0039479668065</v>
      </c>
      <c r="I47" s="11">
        <f t="shared" si="22"/>
        <v>284.153947966806</v>
      </c>
      <c r="J47" s="11">
        <f t="shared" si="23"/>
        <v>0.0692968167060128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3.72763460214008</v>
      </c>
      <c r="P47" s="11">
        <f t="shared" si="26"/>
        <v>0.258313211771492</v>
      </c>
      <c r="Q47" s="16">
        <f t="shared" si="27"/>
        <v>0.033580717530294</v>
      </c>
      <c r="R47" s="11">
        <f t="shared" si="28"/>
        <v>0.1264068</v>
      </c>
      <c r="S47" s="17">
        <f t="shared" si="29"/>
        <v>0.26565594200861</v>
      </c>
      <c r="T47" s="3">
        <v>0.01</v>
      </c>
      <c r="U47" s="18">
        <f t="shared" si="30"/>
        <v>0.0026565594200861</v>
      </c>
      <c r="V47" s="17"/>
      <c r="W47" s="3"/>
      <c r="X47" s="18"/>
      <c r="Y47" s="19">
        <v>0.02</v>
      </c>
      <c r="Z47" s="3">
        <v>0.29</v>
      </c>
      <c r="AA47" s="20">
        <f t="shared" si="31"/>
        <v>0.0058</v>
      </c>
      <c r="AB47" s="3">
        <v>0.01</v>
      </c>
      <c r="AC47" s="3">
        <v>0.28</v>
      </c>
      <c r="AD47" s="20">
        <f t="shared" si="32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0.0217565594200861</v>
      </c>
      <c r="AR47" s="25">
        <f t="shared" si="36"/>
        <v>97.236</v>
      </c>
      <c r="AS47" s="1">
        <f t="shared" si="37"/>
        <v>0.13</v>
      </c>
      <c r="AT47" s="2">
        <f t="shared" si="41"/>
        <v>2.60833333333333</v>
      </c>
      <c r="AU47" s="1">
        <f t="shared" si="38"/>
        <v>4806.16358556316</v>
      </c>
    </row>
    <row r="48" s="1" customFormat="1" spans="1:47">
      <c r="A48" s="6"/>
      <c r="B48" s="6"/>
      <c r="C48" s="9">
        <v>4</v>
      </c>
      <c r="D48" s="12">
        <v>15.5215993483333</v>
      </c>
      <c r="E48" s="13">
        <f t="shared" si="39"/>
        <v>11.0039479668065</v>
      </c>
      <c r="F48" s="9" t="s">
        <v>109</v>
      </c>
      <c r="G48" s="6">
        <v>5</v>
      </c>
      <c r="H48" s="11">
        <f t="shared" si="21"/>
        <v>15.5215993483333</v>
      </c>
      <c r="I48" s="11">
        <f t="shared" si="22"/>
        <v>288.671599348333</v>
      </c>
      <c r="J48" s="11">
        <f t="shared" si="23"/>
        <v>0.118469221661488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3.29585532085016</v>
      </c>
      <c r="O48" s="11">
        <f t="shared" si="40"/>
        <v>1.14582606951843</v>
      </c>
      <c r="P48" s="11">
        <f t="shared" si="26"/>
        <v>0.13574512261529</v>
      </c>
      <c r="Q48" s="16">
        <f t="shared" si="27"/>
        <v>0.0176468659399877</v>
      </c>
      <c r="R48" s="11">
        <f t="shared" si="28"/>
        <v>0.1264068</v>
      </c>
      <c r="S48" s="17">
        <f t="shared" si="29"/>
        <v>0.139603770841345</v>
      </c>
      <c r="T48" s="3">
        <v>0.01</v>
      </c>
      <c r="U48" s="18">
        <f t="shared" si="30"/>
        <v>0.00139603770841345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0.0294460377084134</v>
      </c>
      <c r="AR48" s="25">
        <f t="shared" si="36"/>
        <v>97.236</v>
      </c>
      <c r="AS48" s="1">
        <f t="shared" si="37"/>
        <v>0.13</v>
      </c>
      <c r="AT48" s="2">
        <f t="shared" si="41"/>
        <v>2.60833333333333</v>
      </c>
      <c r="AU48" s="1">
        <f t="shared" si="38"/>
        <v>6504.8186820679</v>
      </c>
    </row>
    <row r="49" s="1" customFormat="1" spans="1:47">
      <c r="A49" s="6"/>
      <c r="B49" s="6"/>
      <c r="C49" s="9">
        <v>5</v>
      </c>
      <c r="D49" s="12">
        <v>21.2143903629032</v>
      </c>
      <c r="E49" s="13">
        <f t="shared" si="39"/>
        <v>15.5215993483333</v>
      </c>
      <c r="F49" s="9" t="s">
        <v>111</v>
      </c>
      <c r="G49" s="6">
        <v>6</v>
      </c>
      <c r="H49" s="11">
        <f t="shared" si="21"/>
        <v>21.2143903629032</v>
      </c>
      <c r="I49" s="11">
        <f t="shared" si="22"/>
        <v>294.364390362903</v>
      </c>
      <c r="J49" s="11">
        <f t="shared" si="23"/>
        <v>0.22745664478902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1.98244094690314</v>
      </c>
      <c r="P49" s="11">
        <f t="shared" si="26"/>
        <v>0.450919366274956</v>
      </c>
      <c r="Q49" s="16">
        <f t="shared" si="27"/>
        <v>0.0586195176157443</v>
      </c>
      <c r="R49" s="11">
        <f t="shared" si="28"/>
        <v>0.1264068</v>
      </c>
      <c r="S49" s="17">
        <f t="shared" si="29"/>
        <v>0.46373705857394</v>
      </c>
      <c r="T49" s="3">
        <v>0.01</v>
      </c>
      <c r="U49" s="18">
        <f t="shared" si="30"/>
        <v>0.0046373705857394</v>
      </c>
      <c r="V49" s="17"/>
      <c r="W49" s="3"/>
      <c r="X49" s="18"/>
      <c r="Y49" s="19">
        <v>0.05</v>
      </c>
      <c r="Z49" s="3">
        <v>0.29</v>
      </c>
      <c r="AA49" s="20">
        <f t="shared" si="31"/>
        <v>0.0145</v>
      </c>
      <c r="AB49" s="3">
        <v>0.02</v>
      </c>
      <c r="AC49" s="3">
        <v>0.28</v>
      </c>
      <c r="AD49" s="20">
        <f t="shared" si="32"/>
        <v>0.0056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0.02</v>
      </c>
      <c r="AO49" s="3">
        <v>0.35</v>
      </c>
      <c r="AP49" s="3">
        <f t="shared" si="34"/>
        <v>0.007</v>
      </c>
      <c r="AQ49" s="1">
        <f t="shared" si="35"/>
        <v>0.0387373705857394</v>
      </c>
      <c r="AR49" s="25">
        <f t="shared" si="36"/>
        <v>97.236</v>
      </c>
      <c r="AS49" s="1">
        <f t="shared" si="37"/>
        <v>0.13</v>
      </c>
      <c r="AT49" s="2">
        <f t="shared" si="41"/>
        <v>2.60833333333333</v>
      </c>
      <c r="AU49" s="1">
        <f t="shared" si="38"/>
        <v>8557.33373622315</v>
      </c>
    </row>
    <row r="50" s="1" customFormat="1" spans="1:47">
      <c r="A50" s="6"/>
      <c r="B50" s="6"/>
      <c r="C50" s="9">
        <v>6</v>
      </c>
      <c r="D50" s="12">
        <v>24.993172439</v>
      </c>
      <c r="E50" s="13">
        <f t="shared" si="39"/>
        <v>21.2143903629032</v>
      </c>
      <c r="F50" s="9" t="s">
        <v>109</v>
      </c>
      <c r="G50" s="6">
        <v>7</v>
      </c>
      <c r="H50" s="11">
        <f t="shared" si="21"/>
        <v>24.993172439</v>
      </c>
      <c r="I50" s="11">
        <f t="shared" si="22"/>
        <v>298.143172439</v>
      </c>
      <c r="J50" s="11">
        <f t="shared" si="23"/>
        <v>0.345915521766171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2.50388158062818</v>
      </c>
      <c r="P50" s="11">
        <f t="shared" si="26"/>
        <v>0.866131503403702</v>
      </c>
      <c r="Q50" s="16">
        <f t="shared" si="27"/>
        <v>0.112597095442481</v>
      </c>
      <c r="R50" s="11">
        <f t="shared" si="28"/>
        <v>0.1264068</v>
      </c>
      <c r="S50" s="17">
        <f t="shared" si="29"/>
        <v>0.890751885519459</v>
      </c>
      <c r="T50" s="3">
        <v>0.01</v>
      </c>
      <c r="U50" s="18">
        <f t="shared" si="30"/>
        <v>0.0089075188551946</v>
      </c>
      <c r="V50" s="17"/>
      <c r="W50" s="3"/>
      <c r="X50" s="18"/>
      <c r="Y50" s="19">
        <v>0.05</v>
      </c>
      <c r="Z50" s="3">
        <v>0.29</v>
      </c>
      <c r="AA50" s="20">
        <f t="shared" si="31"/>
        <v>0.0145</v>
      </c>
      <c r="AB50" s="3">
        <v>0.02</v>
      </c>
      <c r="AC50" s="3">
        <v>0.28</v>
      </c>
      <c r="AD50" s="20">
        <f t="shared" si="32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0.0430075188551946</v>
      </c>
      <c r="AR50" s="25">
        <f t="shared" si="36"/>
        <v>97.236</v>
      </c>
      <c r="AS50" s="1">
        <f t="shared" si="37"/>
        <v>0.13</v>
      </c>
      <c r="AT50" s="2">
        <f t="shared" si="41"/>
        <v>2.60833333333333</v>
      </c>
      <c r="AU50" s="1">
        <f t="shared" si="38"/>
        <v>9500.63689006023</v>
      </c>
    </row>
    <row r="51" s="1" customFormat="1" spans="1:47">
      <c r="A51" s="6"/>
      <c r="B51" s="6"/>
      <c r="C51" s="9">
        <v>7</v>
      </c>
      <c r="D51" s="12">
        <v>27.7965942948387</v>
      </c>
      <c r="E51" s="13">
        <f t="shared" si="39"/>
        <v>24.993172439</v>
      </c>
      <c r="F51" s="9" t="s">
        <v>109</v>
      </c>
      <c r="G51" s="6">
        <v>8</v>
      </c>
      <c r="H51" s="11">
        <f t="shared" si="21"/>
        <v>27.7965942948387</v>
      </c>
      <c r="I51" s="11">
        <f t="shared" si="22"/>
        <v>300.946594294839</v>
      </c>
      <c r="J51" s="11">
        <f t="shared" si="23"/>
        <v>0.468912460129695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2.61011007722448</v>
      </c>
      <c r="P51" s="11">
        <f t="shared" si="26"/>
        <v>1.22391313752064</v>
      </c>
      <c r="Q51" s="16">
        <f t="shared" si="27"/>
        <v>0.159108707877683</v>
      </c>
      <c r="R51" s="11">
        <f t="shared" si="28"/>
        <v>0.1264068</v>
      </c>
      <c r="S51" s="17">
        <f t="shared" si="29"/>
        <v>1.25870370801004</v>
      </c>
      <c r="T51" s="3">
        <v>0.01</v>
      </c>
      <c r="U51" s="18">
        <f t="shared" si="30"/>
        <v>0.0125870370801004</v>
      </c>
      <c r="V51" s="17"/>
      <c r="W51" s="3"/>
      <c r="X51" s="18"/>
      <c r="Y51" s="19">
        <v>0.05</v>
      </c>
      <c r="Z51" s="3">
        <v>0.29</v>
      </c>
      <c r="AA51" s="20">
        <f t="shared" si="31"/>
        <v>0.0145</v>
      </c>
      <c r="AB51" s="3">
        <v>0.02</v>
      </c>
      <c r="AC51" s="3">
        <v>0.28</v>
      </c>
      <c r="AD51" s="20">
        <f t="shared" si="32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0.0466870370801004</v>
      </c>
      <c r="AR51" s="25">
        <f t="shared" si="36"/>
        <v>97.236</v>
      </c>
      <c r="AS51" s="1">
        <f t="shared" si="37"/>
        <v>0.13</v>
      </c>
      <c r="AT51" s="2">
        <f t="shared" si="41"/>
        <v>2.60833333333333</v>
      </c>
      <c r="AU51" s="1">
        <f t="shared" si="38"/>
        <v>10313.4660770424</v>
      </c>
    </row>
    <row r="52" s="1" customFormat="1" spans="1:47">
      <c r="A52" s="6"/>
      <c r="B52" s="6"/>
      <c r="C52" s="9">
        <v>8</v>
      </c>
      <c r="D52" s="12">
        <v>27.2462841629032</v>
      </c>
      <c r="E52" s="13">
        <f t="shared" si="39"/>
        <v>27.7965942948387</v>
      </c>
      <c r="F52" s="9" t="s">
        <v>109</v>
      </c>
      <c r="G52" s="6">
        <v>9</v>
      </c>
      <c r="H52" s="11">
        <f t="shared" si="21"/>
        <v>27.2462841629032</v>
      </c>
      <c r="I52" s="11">
        <f t="shared" si="22"/>
        <v>300.396284162903</v>
      </c>
      <c r="J52" s="11">
        <f t="shared" si="23"/>
        <v>0.441927350964068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2.35855693970384</v>
      </c>
      <c r="P52" s="11">
        <f t="shared" si="26"/>
        <v>1.04231082046124</v>
      </c>
      <c r="Q52" s="16">
        <f t="shared" si="27"/>
        <v>0.135500406659961</v>
      </c>
      <c r="R52" s="11">
        <f t="shared" si="28"/>
        <v>0.1264068</v>
      </c>
      <c r="S52" s="17">
        <f t="shared" si="29"/>
        <v>1.07193922051631</v>
      </c>
      <c r="T52" s="3">
        <v>0.01</v>
      </c>
      <c r="U52" s="18">
        <f t="shared" si="30"/>
        <v>0.0107193922051631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0.0387693922051631</v>
      </c>
      <c r="AR52" s="25">
        <f t="shared" si="36"/>
        <v>97.236</v>
      </c>
      <c r="AS52" s="1">
        <f t="shared" si="37"/>
        <v>0.13</v>
      </c>
      <c r="AT52" s="2">
        <f t="shared" si="41"/>
        <v>2.60833333333333</v>
      </c>
      <c r="AU52" s="1">
        <f t="shared" si="38"/>
        <v>8564.40751743337</v>
      </c>
    </row>
    <row r="53" s="1" customFormat="1" spans="1:47">
      <c r="A53" s="6"/>
      <c r="B53" s="6"/>
      <c r="C53" s="9">
        <v>9</v>
      </c>
      <c r="D53" s="12">
        <v>23.5536664123333</v>
      </c>
      <c r="E53" s="13">
        <f t="shared" si="39"/>
        <v>27.2462841629032</v>
      </c>
      <c r="F53" s="9" t="s">
        <v>109</v>
      </c>
      <c r="G53" s="6">
        <v>10</v>
      </c>
      <c r="H53" s="11">
        <f t="shared" si="21"/>
        <v>23.5536664123333</v>
      </c>
      <c r="I53" s="11">
        <f t="shared" si="22"/>
        <v>296.703666412333</v>
      </c>
      <c r="J53" s="11">
        <f t="shared" si="23"/>
        <v>0.295228171142452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2.2886061192426</v>
      </c>
      <c r="P53" s="11">
        <f t="shared" si="26"/>
        <v>0.675660999049419</v>
      </c>
      <c r="Q53" s="16">
        <f t="shared" si="27"/>
        <v>0.0878359298764245</v>
      </c>
      <c r="R53" s="11">
        <f t="shared" si="28"/>
        <v>0.1264068</v>
      </c>
      <c r="S53" s="17">
        <f t="shared" si="29"/>
        <v>0.694867126423772</v>
      </c>
      <c r="T53" s="3">
        <v>0.01</v>
      </c>
      <c r="U53" s="18">
        <f t="shared" si="30"/>
        <v>0.00694867126423772</v>
      </c>
      <c r="V53" s="17"/>
      <c r="W53" s="3"/>
      <c r="X53" s="18"/>
      <c r="Y53" s="19">
        <v>0.04</v>
      </c>
      <c r="Z53" s="3">
        <v>0.29</v>
      </c>
      <c r="AA53" s="20">
        <f t="shared" si="31"/>
        <v>0.0116</v>
      </c>
      <c r="AB53" s="3">
        <v>0.015</v>
      </c>
      <c r="AC53" s="3">
        <v>0.28</v>
      </c>
      <c r="AD53" s="20">
        <f t="shared" si="32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0.0349986712642377</v>
      </c>
      <c r="AR53" s="25">
        <f t="shared" si="36"/>
        <v>97.236</v>
      </c>
      <c r="AS53" s="1">
        <f t="shared" si="37"/>
        <v>0.13</v>
      </c>
      <c r="AT53" s="2">
        <f t="shared" si="41"/>
        <v>2.60833333333333</v>
      </c>
      <c r="AU53" s="1">
        <f t="shared" si="38"/>
        <v>7731.43106524375</v>
      </c>
    </row>
    <row r="54" s="1" customFormat="1" spans="1:47">
      <c r="A54" s="6"/>
      <c r="B54" s="6"/>
      <c r="C54" s="9">
        <v>10</v>
      </c>
      <c r="D54" s="12">
        <v>17.7681562303226</v>
      </c>
      <c r="E54" s="13">
        <f t="shared" si="39"/>
        <v>23.5536664123333</v>
      </c>
      <c r="F54" s="9" t="s">
        <v>109</v>
      </c>
      <c r="G54" s="6">
        <v>11</v>
      </c>
      <c r="H54" s="11">
        <f t="shared" si="21"/>
        <v>17.7681562303226</v>
      </c>
      <c r="I54" s="11">
        <f t="shared" si="22"/>
        <v>290.918156230323</v>
      </c>
      <c r="J54" s="11">
        <f t="shared" si="23"/>
        <v>0.153718582944596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1.53229786418353</v>
      </c>
      <c r="O54" s="11">
        <f t="shared" si="40"/>
        <v>1.05300725600966</v>
      </c>
      <c r="P54" s="11">
        <f t="shared" si="26"/>
        <v>0.161866783224183</v>
      </c>
      <c r="Q54" s="16">
        <f t="shared" si="27"/>
        <v>0.0210426818191437</v>
      </c>
      <c r="R54" s="11">
        <f t="shared" si="28"/>
        <v>0.1264068</v>
      </c>
      <c r="S54" s="17">
        <f t="shared" si="29"/>
        <v>0.166467957571458</v>
      </c>
      <c r="T54" s="3">
        <v>0.01</v>
      </c>
      <c r="U54" s="18">
        <f t="shared" si="30"/>
        <v>0.00166467957571458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0.0207646795757146</v>
      </c>
      <c r="AR54" s="25">
        <f t="shared" si="36"/>
        <v>97.236</v>
      </c>
      <c r="AS54" s="1">
        <f t="shared" si="37"/>
        <v>0.13</v>
      </c>
      <c r="AT54" s="2">
        <f t="shared" si="41"/>
        <v>2.60833333333333</v>
      </c>
      <c r="AU54" s="1">
        <f t="shared" si="38"/>
        <v>4587.05096314772</v>
      </c>
    </row>
    <row r="55" s="1" customFormat="1" spans="1:48">
      <c r="A55" s="6"/>
      <c r="B55" s="6"/>
      <c r="C55" s="9">
        <v>11</v>
      </c>
      <c r="D55" s="12">
        <v>12.3317970006667</v>
      </c>
      <c r="E55" s="13">
        <f t="shared" si="39"/>
        <v>17.7681562303226</v>
      </c>
      <c r="F55" s="9" t="s">
        <v>111</v>
      </c>
      <c r="G55" s="6">
        <v>12</v>
      </c>
      <c r="H55" s="11">
        <f t="shared" si="21"/>
        <v>12.3317970006667</v>
      </c>
      <c r="I55" s="11">
        <f t="shared" si="22"/>
        <v>285.481797000667</v>
      </c>
      <c r="J55" s="11">
        <f t="shared" si="23"/>
        <v>0.0812701206947648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1.86350047278548</v>
      </c>
      <c r="P55" s="11">
        <f t="shared" si="26"/>
        <v>0.151446908338027</v>
      </c>
      <c r="Q55" s="16">
        <f t="shared" si="27"/>
        <v>0.0196880980839435</v>
      </c>
      <c r="R55" s="11">
        <f t="shared" si="28"/>
        <v>0.1264068</v>
      </c>
      <c r="S55" s="17">
        <f t="shared" si="29"/>
        <v>0.155751890594046</v>
      </c>
      <c r="T55" s="3">
        <v>0.01</v>
      </c>
      <c r="U55" s="18">
        <f t="shared" si="30"/>
        <v>0.00155751890594046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0.0206575189059405</v>
      </c>
      <c r="AR55" s="25">
        <f t="shared" si="36"/>
        <v>97.236</v>
      </c>
      <c r="AS55" s="1">
        <f t="shared" si="37"/>
        <v>0.13</v>
      </c>
      <c r="AT55" s="2">
        <f t="shared" si="41"/>
        <v>2.60833333333333</v>
      </c>
      <c r="AU55" s="1">
        <f t="shared" si="38"/>
        <v>4563.37848355532</v>
      </c>
      <c r="AV55" s="1">
        <f>SUM(AU44:AU55)</f>
        <v>78154.2236302134</v>
      </c>
    </row>
    <row r="56" s="1" customFormat="1" spans="1:46">
      <c r="A56" s="6"/>
      <c r="B56" s="6"/>
      <c r="C56" s="9">
        <v>12</v>
      </c>
      <c r="D56" s="12">
        <v>6.07551288622581</v>
      </c>
      <c r="E56" s="13">
        <f t="shared" si="39"/>
        <v>12.3317970006667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4.82</v>
      </c>
      <c r="E60" s="9"/>
      <c r="F60" s="9"/>
      <c r="G60" s="6">
        <v>1</v>
      </c>
      <c r="H60" s="11">
        <f t="shared" ref="H60:H71" si="42">E61</f>
        <v>4.82</v>
      </c>
      <c r="I60" s="11">
        <f t="shared" ref="I60:I71" si="43">H60+273.15</f>
        <v>277.97</v>
      </c>
      <c r="J60" s="11">
        <f t="shared" ref="J60:J71" si="44">EXP(($C$18*(I60-$C$16))/($C$19*I60*$C$16))</f>
        <v>0.0323331125476764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0.0446099953820291</v>
      </c>
      <c r="Q60" s="16">
        <f t="shared" ref="Q60:Q71" si="48">P60*$B$62</f>
        <v>0.00446099953820291</v>
      </c>
      <c r="R60" s="11">
        <f t="shared" ref="R60:R71" si="49">L60*$B$62</f>
        <v>0.13797</v>
      </c>
      <c r="S60" s="17">
        <f t="shared" ref="S60:S71" si="50">Q60/R60</f>
        <v>0.0323331125476764</v>
      </c>
      <c r="T60" s="3">
        <v>0.01</v>
      </c>
      <c r="U60" s="18">
        <f t="shared" ref="U60:U71" si="51">S60*T60</f>
        <v>0.000323331125476764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0.0126233311254768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3.0278103506129</v>
      </c>
      <c r="E61" s="13">
        <f t="shared" ref="E61:E72" si="60">D60</f>
        <v>4.82</v>
      </c>
      <c r="F61" s="9" t="s">
        <v>109</v>
      </c>
      <c r="G61" s="6">
        <v>2</v>
      </c>
      <c r="H61" s="11">
        <f t="shared" si="42"/>
        <v>3.0278103506129</v>
      </c>
      <c r="I61" s="11">
        <f t="shared" si="43"/>
        <v>276.177810350613</v>
      </c>
      <c r="J61" s="11">
        <f t="shared" si="44"/>
        <v>0.0257590172805898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2.71479000461797</v>
      </c>
      <c r="P61" s="11">
        <f t="shared" si="47"/>
        <v>0.0699303226421268</v>
      </c>
      <c r="Q61" s="16">
        <f t="shared" si="48"/>
        <v>0.00699303226421268</v>
      </c>
      <c r="R61" s="11">
        <f t="shared" si="49"/>
        <v>0.13797</v>
      </c>
      <c r="S61" s="17">
        <f t="shared" si="50"/>
        <v>0.0506851653563288</v>
      </c>
      <c r="T61" s="3">
        <v>0.01</v>
      </c>
      <c r="U61" s="18">
        <f t="shared" si="51"/>
        <v>0.000506851653563288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0.0128068516535633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3.84612029164286</v>
      </c>
      <c r="E62" s="13">
        <f t="shared" si="60"/>
        <v>3.0278103506129</v>
      </c>
      <c r="F62" s="9" t="s">
        <v>109</v>
      </c>
      <c r="G62" s="6">
        <v>3</v>
      </c>
      <c r="H62" s="11">
        <f t="shared" si="42"/>
        <v>3.84612029164286</v>
      </c>
      <c r="I62" s="11">
        <f t="shared" si="43"/>
        <v>276.996120291643</v>
      </c>
      <c r="J62" s="11">
        <f t="shared" si="44"/>
        <v>0.0285865861792871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4.02455968197584</v>
      </c>
      <c r="P62" s="11">
        <f t="shared" si="47"/>
        <v>0.115048422182487</v>
      </c>
      <c r="Q62" s="16">
        <f t="shared" si="48"/>
        <v>0.0115048422182487</v>
      </c>
      <c r="R62" s="11">
        <f t="shared" si="49"/>
        <v>0.13797</v>
      </c>
      <c r="S62" s="17">
        <f t="shared" si="50"/>
        <v>0.0833865493821025</v>
      </c>
      <c r="T62" s="3">
        <v>0.01</v>
      </c>
      <c r="U62" s="18">
        <f t="shared" si="51"/>
        <v>0.000833865493821025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0.013133865493821</v>
      </c>
      <c r="AR62" s="25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2">
        <v>11.0039479668065</v>
      </c>
      <c r="E63" s="13">
        <f t="shared" si="60"/>
        <v>3.84612029164286</v>
      </c>
      <c r="F63" s="9" t="s">
        <v>109</v>
      </c>
      <c r="G63" s="6">
        <v>4</v>
      </c>
      <c r="H63" s="11">
        <f t="shared" si="42"/>
        <v>11.0039479668065</v>
      </c>
      <c r="I63" s="11">
        <f t="shared" si="43"/>
        <v>284.153947966806</v>
      </c>
      <c r="J63" s="11">
        <f t="shared" si="44"/>
        <v>0.0692968167060128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5.28921125979336</v>
      </c>
      <c r="P63" s="11">
        <f t="shared" si="47"/>
        <v>0.366525503189279</v>
      </c>
      <c r="Q63" s="16">
        <f t="shared" si="48"/>
        <v>0.0366525503189279</v>
      </c>
      <c r="R63" s="11">
        <f t="shared" si="49"/>
        <v>0.13797</v>
      </c>
      <c r="S63" s="17">
        <f t="shared" si="50"/>
        <v>0.26565594200861</v>
      </c>
      <c r="T63" s="3">
        <v>0.01</v>
      </c>
      <c r="U63" s="18">
        <f t="shared" si="51"/>
        <v>0.0026565594200861</v>
      </c>
      <c r="V63" s="17"/>
      <c r="W63" s="3"/>
      <c r="X63" s="18"/>
      <c r="Y63" s="19">
        <v>0.02</v>
      </c>
      <c r="Z63" s="3">
        <v>0.06</v>
      </c>
      <c r="AA63" s="20">
        <f t="shared" si="52"/>
        <v>0.0012</v>
      </c>
      <c r="AB63" s="3">
        <v>0.01</v>
      </c>
      <c r="AC63" s="3">
        <v>0.63</v>
      </c>
      <c r="AD63" s="20">
        <f t="shared" si="53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0.0149565594200861</v>
      </c>
      <c r="AR63" s="25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2">
        <v>15.5215993483333</v>
      </c>
      <c r="E64" s="13">
        <f t="shared" si="60"/>
        <v>11.0039479668065</v>
      </c>
      <c r="F64" s="9" t="s">
        <v>109</v>
      </c>
      <c r="G64" s="6">
        <v>5</v>
      </c>
      <c r="H64" s="11">
        <f t="shared" si="42"/>
        <v>15.5215993483333</v>
      </c>
      <c r="I64" s="11">
        <f t="shared" si="43"/>
        <v>288.671599348333</v>
      </c>
      <c r="J64" s="11">
        <f t="shared" si="44"/>
        <v>0.118469221661488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4.67655146877387</v>
      </c>
      <c r="O64" s="11">
        <f t="shared" si="61"/>
        <v>1.6258342878302</v>
      </c>
      <c r="P64" s="11">
        <f t="shared" si="47"/>
        <v>0.192611322629803</v>
      </c>
      <c r="Q64" s="16">
        <f t="shared" si="48"/>
        <v>0.0192611322629803</v>
      </c>
      <c r="R64" s="11">
        <f t="shared" si="49"/>
        <v>0.13797</v>
      </c>
      <c r="S64" s="17">
        <f t="shared" si="50"/>
        <v>0.139603770841345</v>
      </c>
      <c r="T64" s="3">
        <v>0.01</v>
      </c>
      <c r="U64" s="18">
        <f t="shared" si="51"/>
        <v>0.00139603770841345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0.0194460377084134</v>
      </c>
      <c r="AR64" s="25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2">
        <v>21.2143903629032</v>
      </c>
      <c r="E65" s="13">
        <f t="shared" si="60"/>
        <v>15.5215993483333</v>
      </c>
      <c r="F65" s="9" t="s">
        <v>111</v>
      </c>
      <c r="G65" s="6">
        <v>6</v>
      </c>
      <c r="H65" s="11">
        <f t="shared" si="42"/>
        <v>21.2143903629032</v>
      </c>
      <c r="I65" s="11">
        <f t="shared" si="43"/>
        <v>294.364390362903</v>
      </c>
      <c r="J65" s="11">
        <f t="shared" si="44"/>
        <v>0.22745664478902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2.8129229652004</v>
      </c>
      <c r="P65" s="11">
        <f t="shared" si="47"/>
        <v>0.639818019714465</v>
      </c>
      <c r="Q65" s="16">
        <f t="shared" si="48"/>
        <v>0.0639818019714465</v>
      </c>
      <c r="R65" s="11">
        <f t="shared" si="49"/>
        <v>0.13797</v>
      </c>
      <c r="S65" s="17">
        <f t="shared" si="50"/>
        <v>0.46373705857394</v>
      </c>
      <c r="T65" s="3">
        <v>0.01</v>
      </c>
      <c r="U65" s="18">
        <f t="shared" si="51"/>
        <v>0.0046373705857394</v>
      </c>
      <c r="V65" s="17"/>
      <c r="W65" s="3"/>
      <c r="X65" s="18"/>
      <c r="Y65" s="19">
        <v>0.05</v>
      </c>
      <c r="Z65" s="3">
        <v>0.06</v>
      </c>
      <c r="AA65" s="20">
        <f t="shared" si="52"/>
        <v>0.003</v>
      </c>
      <c r="AB65" s="3">
        <v>0.02</v>
      </c>
      <c r="AC65" s="3">
        <v>0.63</v>
      </c>
      <c r="AD65" s="20">
        <f t="shared" si="53"/>
        <v>0.0126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0.02</v>
      </c>
      <c r="AO65" s="3">
        <v>0.28</v>
      </c>
      <c r="AP65" s="3">
        <f t="shared" si="55"/>
        <v>0.0056</v>
      </c>
      <c r="AQ65" s="1">
        <f t="shared" si="56"/>
        <v>0.0278373705857394</v>
      </c>
      <c r="AR65" s="25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2">
        <v>24.993172439</v>
      </c>
      <c r="E66" s="13">
        <f t="shared" si="60"/>
        <v>21.2143903629032</v>
      </c>
      <c r="F66" s="9" t="s">
        <v>109</v>
      </c>
      <c r="G66" s="6">
        <v>7</v>
      </c>
      <c r="H66" s="11">
        <f t="shared" si="42"/>
        <v>24.993172439</v>
      </c>
      <c r="I66" s="11">
        <f t="shared" si="43"/>
        <v>298.143172439</v>
      </c>
      <c r="J66" s="11">
        <f t="shared" si="44"/>
        <v>0.345915521766171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3.55280494548593</v>
      </c>
      <c r="P66" s="11">
        <f t="shared" si="47"/>
        <v>1.2289703764512</v>
      </c>
      <c r="Q66" s="16">
        <f t="shared" si="48"/>
        <v>0.12289703764512</v>
      </c>
      <c r="R66" s="11">
        <f t="shared" si="49"/>
        <v>0.13797</v>
      </c>
      <c r="S66" s="17">
        <f t="shared" si="50"/>
        <v>0.890751885519459</v>
      </c>
      <c r="T66" s="3">
        <v>0.01</v>
      </c>
      <c r="U66" s="18">
        <f t="shared" si="51"/>
        <v>0.0089075188551946</v>
      </c>
      <c r="V66" s="17"/>
      <c r="W66" s="3"/>
      <c r="X66" s="18"/>
      <c r="Y66" s="19">
        <v>0.05</v>
      </c>
      <c r="Z66" s="3">
        <v>0.06</v>
      </c>
      <c r="AA66" s="20">
        <f t="shared" si="52"/>
        <v>0.003</v>
      </c>
      <c r="AB66" s="3">
        <v>0.02</v>
      </c>
      <c r="AC66" s="3">
        <v>0.63</v>
      </c>
      <c r="AD66" s="20">
        <f t="shared" si="53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0.0321075188551946</v>
      </c>
      <c r="AR66" s="25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2">
        <v>27.7965942948387</v>
      </c>
      <c r="E67" s="13">
        <f t="shared" si="60"/>
        <v>24.993172439</v>
      </c>
      <c r="F67" s="9" t="s">
        <v>109</v>
      </c>
      <c r="G67" s="6">
        <v>8</v>
      </c>
      <c r="H67" s="11">
        <f t="shared" si="42"/>
        <v>27.7965942948387</v>
      </c>
      <c r="I67" s="11">
        <f t="shared" si="43"/>
        <v>300.946594294839</v>
      </c>
      <c r="J67" s="11">
        <f t="shared" si="44"/>
        <v>0.468912460129695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3.70353456903474</v>
      </c>
      <c r="P67" s="11">
        <f t="shared" si="47"/>
        <v>1.73663350594145</v>
      </c>
      <c r="Q67" s="16">
        <f t="shared" si="48"/>
        <v>0.173663350594145</v>
      </c>
      <c r="R67" s="11">
        <f t="shared" si="49"/>
        <v>0.13797</v>
      </c>
      <c r="S67" s="17">
        <f t="shared" si="50"/>
        <v>1.25870370801004</v>
      </c>
      <c r="T67" s="3">
        <v>0.01</v>
      </c>
      <c r="U67" s="18">
        <f t="shared" si="51"/>
        <v>0.0125870370801004</v>
      </c>
      <c r="V67" s="17"/>
      <c r="W67" s="3"/>
      <c r="X67" s="18"/>
      <c r="Y67" s="19">
        <v>0.05</v>
      </c>
      <c r="Z67" s="3">
        <v>0.06</v>
      </c>
      <c r="AA67" s="20">
        <f t="shared" si="52"/>
        <v>0.003</v>
      </c>
      <c r="AB67" s="3">
        <v>0.02</v>
      </c>
      <c r="AC67" s="3">
        <v>0.63</v>
      </c>
      <c r="AD67" s="20">
        <f t="shared" si="53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0.0357870370801004</v>
      </c>
      <c r="AR67" s="25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2">
        <v>27.2462841629032</v>
      </c>
      <c r="E68" s="13">
        <f t="shared" si="60"/>
        <v>27.7965942948387</v>
      </c>
      <c r="F68" s="9" t="s">
        <v>109</v>
      </c>
      <c r="G68" s="6">
        <v>9</v>
      </c>
      <c r="H68" s="11">
        <f t="shared" si="42"/>
        <v>27.2462841629032</v>
      </c>
      <c r="I68" s="11">
        <f t="shared" si="43"/>
        <v>300.396284162903</v>
      </c>
      <c r="J68" s="11">
        <f t="shared" si="44"/>
        <v>0.441927350964068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3.34660106309329</v>
      </c>
      <c r="P68" s="11">
        <f t="shared" si="47"/>
        <v>1.47895454254635</v>
      </c>
      <c r="Q68" s="16">
        <f t="shared" si="48"/>
        <v>0.147895454254635</v>
      </c>
      <c r="R68" s="11">
        <f t="shared" si="49"/>
        <v>0.13797</v>
      </c>
      <c r="S68" s="17">
        <f t="shared" si="50"/>
        <v>1.07193922051631</v>
      </c>
      <c r="T68" s="3">
        <v>0.01</v>
      </c>
      <c r="U68" s="18">
        <f t="shared" si="51"/>
        <v>0.0107193922051631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0.0287693922051631</v>
      </c>
      <c r="AR68" s="25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2">
        <v>23.5536664123333</v>
      </c>
      <c r="E69" s="13">
        <f t="shared" si="60"/>
        <v>27.2462841629032</v>
      </c>
      <c r="F69" s="9" t="s">
        <v>109</v>
      </c>
      <c r="G69" s="6">
        <v>10</v>
      </c>
      <c r="H69" s="11">
        <f t="shared" si="42"/>
        <v>23.5536664123333</v>
      </c>
      <c r="I69" s="11">
        <f t="shared" si="43"/>
        <v>296.703666412333</v>
      </c>
      <c r="J69" s="11">
        <f t="shared" si="44"/>
        <v>0.295228171142452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3.24734652054694</v>
      </c>
      <c r="P69" s="11">
        <f t="shared" si="47"/>
        <v>0.958708174326878</v>
      </c>
      <c r="Q69" s="16">
        <f t="shared" si="48"/>
        <v>0.0958708174326878</v>
      </c>
      <c r="R69" s="11">
        <f t="shared" si="49"/>
        <v>0.13797</v>
      </c>
      <c r="S69" s="17">
        <f t="shared" si="50"/>
        <v>0.694867126423772</v>
      </c>
      <c r="T69" s="3">
        <v>0.01</v>
      </c>
      <c r="U69" s="18">
        <f t="shared" si="51"/>
        <v>0.00694867126423772</v>
      </c>
      <c r="V69" s="17"/>
      <c r="W69" s="3"/>
      <c r="X69" s="18"/>
      <c r="Y69" s="19">
        <v>0.04</v>
      </c>
      <c r="Z69" s="3">
        <v>0.06</v>
      </c>
      <c r="AA69" s="20">
        <f t="shared" si="52"/>
        <v>0.0024</v>
      </c>
      <c r="AB69" s="3">
        <v>0.015</v>
      </c>
      <c r="AC69" s="3">
        <v>0.63</v>
      </c>
      <c r="AD69" s="20">
        <f t="shared" si="53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0.0249986712642377</v>
      </c>
      <c r="AR69" s="25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2">
        <v>17.7681562303226</v>
      </c>
      <c r="E70" s="13">
        <f t="shared" si="60"/>
        <v>23.5536664123333</v>
      </c>
      <c r="F70" s="9" t="s">
        <v>109</v>
      </c>
      <c r="G70" s="6">
        <v>11</v>
      </c>
      <c r="H70" s="11">
        <f t="shared" si="42"/>
        <v>17.7681562303226</v>
      </c>
      <c r="I70" s="11">
        <f t="shared" si="43"/>
        <v>290.918156230323</v>
      </c>
      <c r="J70" s="11">
        <f t="shared" si="44"/>
        <v>0.153718582944596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2.17420642890906</v>
      </c>
      <c r="O70" s="11">
        <f t="shared" si="61"/>
        <v>1.494131917311</v>
      </c>
      <c r="P70" s="11">
        <f t="shared" si="47"/>
        <v>0.22967584106134</v>
      </c>
      <c r="Q70" s="16">
        <f t="shared" si="48"/>
        <v>0.022967584106134</v>
      </c>
      <c r="R70" s="11">
        <f t="shared" si="49"/>
        <v>0.13797</v>
      </c>
      <c r="S70" s="17">
        <f t="shared" si="50"/>
        <v>0.166467957571458</v>
      </c>
      <c r="T70" s="3">
        <v>0.01</v>
      </c>
      <c r="U70" s="18">
        <f t="shared" si="51"/>
        <v>0.00166467957571458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0.0139646795757146</v>
      </c>
      <c r="AR70" s="25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2">
        <v>12.3317970006667</v>
      </c>
      <c r="E71" s="13">
        <f t="shared" si="60"/>
        <v>17.7681562303226</v>
      </c>
      <c r="F71" s="9" t="s">
        <v>111</v>
      </c>
      <c r="G71" s="6">
        <v>12</v>
      </c>
      <c r="H71" s="11">
        <f t="shared" si="42"/>
        <v>12.3317970006667</v>
      </c>
      <c r="I71" s="11">
        <f t="shared" si="43"/>
        <v>285.481797000667</v>
      </c>
      <c r="J71" s="11">
        <f t="shared" si="44"/>
        <v>0.0812701206947648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2.64415607624966</v>
      </c>
      <c r="P71" s="11">
        <f t="shared" si="47"/>
        <v>0.214890883452606</v>
      </c>
      <c r="Q71" s="16">
        <f t="shared" si="48"/>
        <v>0.0214890883452606</v>
      </c>
      <c r="R71" s="11">
        <f t="shared" si="49"/>
        <v>0.13797</v>
      </c>
      <c r="S71" s="17">
        <f t="shared" si="50"/>
        <v>0.155751890594046</v>
      </c>
      <c r="T71" s="3">
        <v>0.01</v>
      </c>
      <c r="U71" s="18">
        <f t="shared" si="51"/>
        <v>0.00155751890594046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0.0138575189059405</v>
      </c>
      <c r="AR71" s="25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6.07551288622581</v>
      </c>
      <c r="E72" s="13">
        <f t="shared" si="60"/>
        <v>12.3317970006667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4.82</v>
      </c>
      <c r="E76" s="9"/>
      <c r="F76" s="9"/>
      <c r="G76" s="6">
        <v>1</v>
      </c>
      <c r="H76" s="11">
        <f t="shared" ref="H76:H87" si="63">E77</f>
        <v>4.82</v>
      </c>
      <c r="I76" s="11">
        <f t="shared" ref="I76:I87" si="64">H76+273.15</f>
        <v>277.97</v>
      </c>
      <c r="J76" s="11">
        <f t="shared" ref="J76:J87" si="65">EXP(($C$18*(I76-$C$16))/($C$19*I76*$C$16))</f>
        <v>0.0323331125476764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0.00253045674863229</v>
      </c>
      <c r="Q76" s="16">
        <f t="shared" ref="Q76:Q87" si="69">P76*$B$78</f>
        <v>0.000328959377322198</v>
      </c>
      <c r="R76" s="11">
        <f t="shared" ref="R76:R87" si="70">L76*$B$78</f>
        <v>0.0101740708333333</v>
      </c>
      <c r="S76" s="17">
        <f t="shared" ref="S76:S87" si="71">Q76/R76</f>
        <v>0.0323331125476765</v>
      </c>
      <c r="T76" s="3">
        <v>0.01</v>
      </c>
      <c r="U76" s="18">
        <f t="shared" ref="U76:U87" si="72">S76*T76</f>
        <v>0.000323331125476765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0.0119233311254768</v>
      </c>
      <c r="AR76" s="25">
        <f t="shared" ref="AR76:AR87" si="77">$B$76/12</f>
        <v>7.82620833333333</v>
      </c>
      <c r="AS76" s="1">
        <f t="shared" ref="AS76:AS87" si="78">$B$78</f>
        <v>0.13</v>
      </c>
      <c r="AT76" s="2">
        <f>$E$8/12</f>
        <v>1.8</v>
      </c>
      <c r="AU76" s="1">
        <f t="shared" ref="AU76:AU87" si="79">AT76*10000*AS76*0.67*AR76*AQ76</f>
        <v>146.298431420506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3.0278103506129</v>
      </c>
      <c r="E77" s="13">
        <f t="shared" ref="E77:E88" si="80">D76</f>
        <v>4.82</v>
      </c>
      <c r="F77" s="9" t="s">
        <v>109</v>
      </c>
      <c r="G77" s="6">
        <v>2</v>
      </c>
      <c r="H77" s="11">
        <f t="shared" si="63"/>
        <v>3.0278103506129</v>
      </c>
      <c r="I77" s="11">
        <f t="shared" si="64"/>
        <v>276.177810350613</v>
      </c>
      <c r="J77" s="11">
        <f t="shared" si="65"/>
        <v>0.0257590172805898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0.153993709918034</v>
      </c>
      <c r="P77" s="11">
        <f t="shared" si="68"/>
        <v>0.00396672663488078</v>
      </c>
      <c r="Q77" s="16">
        <f t="shared" si="69"/>
        <v>0.000515674462534501</v>
      </c>
      <c r="R77" s="11">
        <f t="shared" si="70"/>
        <v>0.0101740708333333</v>
      </c>
      <c r="S77" s="17">
        <f t="shared" si="71"/>
        <v>0.0506851653563289</v>
      </c>
      <c r="T77" s="3">
        <v>0.01</v>
      </c>
      <c r="U77" s="18">
        <f t="shared" si="72"/>
        <v>0.000506851653563289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0.0121068516535633</v>
      </c>
      <c r="AR77" s="25">
        <f t="shared" si="77"/>
        <v>7.82620833333333</v>
      </c>
      <c r="AS77" s="1">
        <f t="shared" si="78"/>
        <v>0.13</v>
      </c>
      <c r="AT77" s="2">
        <f t="shared" ref="AT77:AT87" si="82">$E$8/12</f>
        <v>1.8</v>
      </c>
      <c r="AU77" s="1">
        <f t="shared" si="79"/>
        <v>148.550215348166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3.84612029164286</v>
      </c>
      <c r="E78" s="13">
        <f t="shared" si="80"/>
        <v>3.0278103506129</v>
      </c>
      <c r="F78" s="9" t="s">
        <v>109</v>
      </c>
      <c r="G78" s="6">
        <v>3</v>
      </c>
      <c r="H78" s="11">
        <f t="shared" si="63"/>
        <v>3.84612029164286</v>
      </c>
      <c r="I78" s="11">
        <f t="shared" si="64"/>
        <v>276.996120291643</v>
      </c>
      <c r="J78" s="11">
        <f t="shared" si="65"/>
        <v>0.0285865861792871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0.228289066616487</v>
      </c>
      <c r="P78" s="11">
        <f t="shared" si="68"/>
        <v>0.00652600507662122</v>
      </c>
      <c r="Q78" s="16">
        <f t="shared" si="69"/>
        <v>0.000848380659960758</v>
      </c>
      <c r="R78" s="11">
        <f t="shared" si="70"/>
        <v>0.0101740708333333</v>
      </c>
      <c r="S78" s="17">
        <f t="shared" si="71"/>
        <v>0.0833865493821027</v>
      </c>
      <c r="T78" s="3">
        <v>0.01</v>
      </c>
      <c r="U78" s="18">
        <f t="shared" si="72"/>
        <v>0.000833865493821027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0.012433865493821</v>
      </c>
      <c r="AR78" s="25">
        <f t="shared" si="77"/>
        <v>7.82620833333333</v>
      </c>
      <c r="AS78" s="1">
        <f t="shared" si="78"/>
        <v>0.13</v>
      </c>
      <c r="AT78" s="2">
        <f t="shared" si="82"/>
        <v>1.8</v>
      </c>
      <c r="AU78" s="1">
        <f t="shared" si="79"/>
        <v>152.562652089127</v>
      </c>
    </row>
    <row r="79" s="1" customFormat="1" spans="1:47">
      <c r="A79" s="6"/>
      <c r="B79" s="6"/>
      <c r="C79" s="9">
        <v>3</v>
      </c>
      <c r="D79" s="12">
        <v>11.0039479668065</v>
      </c>
      <c r="E79" s="13">
        <f t="shared" si="80"/>
        <v>3.84612029164286</v>
      </c>
      <c r="F79" s="9" t="s">
        <v>109</v>
      </c>
      <c r="G79" s="6">
        <v>4</v>
      </c>
      <c r="H79" s="11">
        <f t="shared" si="63"/>
        <v>11.0039479668065</v>
      </c>
      <c r="I79" s="11">
        <f t="shared" si="64"/>
        <v>284.153947966806</v>
      </c>
      <c r="J79" s="11">
        <f t="shared" si="65"/>
        <v>0.0692968167060128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0.300025144873199</v>
      </c>
      <c r="P79" s="11">
        <f t="shared" si="68"/>
        <v>0.020790787471473</v>
      </c>
      <c r="Q79" s="16">
        <f t="shared" si="69"/>
        <v>0.00270280237129149</v>
      </c>
      <c r="R79" s="11">
        <f t="shared" si="70"/>
        <v>0.0101740708333333</v>
      </c>
      <c r="S79" s="17">
        <f t="shared" si="71"/>
        <v>0.265655942008611</v>
      </c>
      <c r="T79" s="3">
        <v>0.01</v>
      </c>
      <c r="U79" s="18">
        <f t="shared" si="72"/>
        <v>0.00265655942008611</v>
      </c>
      <c r="V79" s="17"/>
      <c r="W79" s="3"/>
      <c r="X79" s="18"/>
      <c r="Y79" s="19">
        <v>0.02</v>
      </c>
      <c r="Z79" s="3">
        <v>0.17</v>
      </c>
      <c r="AA79" s="20">
        <f t="shared" si="73"/>
        <v>0.0034</v>
      </c>
      <c r="AB79" s="3">
        <v>0.01</v>
      </c>
      <c r="AC79" s="3">
        <v>0.03</v>
      </c>
      <c r="AD79" s="20">
        <f t="shared" si="74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5"/>
        <v>0.0079</v>
      </c>
      <c r="AQ79" s="1">
        <f t="shared" si="76"/>
        <v>0.0142565594200861</v>
      </c>
      <c r="AR79" s="25">
        <f t="shared" si="77"/>
        <v>7.82620833333333</v>
      </c>
      <c r="AS79" s="1">
        <f t="shared" si="78"/>
        <v>0.13</v>
      </c>
      <c r="AT79" s="2">
        <f t="shared" si="82"/>
        <v>1.8</v>
      </c>
      <c r="AU79" s="1">
        <f t="shared" si="79"/>
        <v>174.926977927775</v>
      </c>
    </row>
    <row r="80" s="1" customFormat="1" spans="1:47">
      <c r="A80" s="6"/>
      <c r="B80" s="6"/>
      <c r="C80" s="9">
        <v>4</v>
      </c>
      <c r="D80" s="12">
        <v>15.5215993483333</v>
      </c>
      <c r="E80" s="13">
        <f t="shared" si="80"/>
        <v>11.0039479668065</v>
      </c>
      <c r="F80" s="9" t="s">
        <v>109</v>
      </c>
      <c r="G80" s="6">
        <v>5</v>
      </c>
      <c r="H80" s="11">
        <f t="shared" si="63"/>
        <v>15.5215993483333</v>
      </c>
      <c r="I80" s="11">
        <f t="shared" si="64"/>
        <v>288.671599348333</v>
      </c>
      <c r="J80" s="11">
        <f t="shared" si="65"/>
        <v>0.118469221661488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0.26527263953164</v>
      </c>
      <c r="O80" s="11">
        <f t="shared" si="81"/>
        <v>0.0922238012034196</v>
      </c>
      <c r="P80" s="11">
        <f t="shared" si="68"/>
        <v>0.0109256819472329</v>
      </c>
      <c r="Q80" s="16">
        <f t="shared" si="69"/>
        <v>0.00142033865314028</v>
      </c>
      <c r="R80" s="11">
        <f t="shared" si="70"/>
        <v>0.0101740708333333</v>
      </c>
      <c r="S80" s="17">
        <f t="shared" si="71"/>
        <v>0.139603770841345</v>
      </c>
      <c r="T80" s="3">
        <v>0.01</v>
      </c>
      <c r="U80" s="18">
        <f t="shared" si="72"/>
        <v>0.00139603770841345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0.0204960377084135</v>
      </c>
      <c r="AR80" s="25">
        <f t="shared" si="77"/>
        <v>7.82620833333333</v>
      </c>
      <c r="AS80" s="1">
        <f t="shared" si="78"/>
        <v>0.13</v>
      </c>
      <c r="AT80" s="2">
        <f t="shared" si="82"/>
        <v>1.8</v>
      </c>
      <c r="AU80" s="1">
        <f t="shared" si="79"/>
        <v>251.484936174372</v>
      </c>
    </row>
    <row r="81" s="1" customFormat="1" spans="1:47">
      <c r="A81" s="6"/>
      <c r="B81" s="6"/>
      <c r="C81" s="9">
        <v>5</v>
      </c>
      <c r="D81" s="12">
        <v>21.2143903629032</v>
      </c>
      <c r="E81" s="13">
        <f t="shared" si="80"/>
        <v>15.5215993483333</v>
      </c>
      <c r="F81" s="9" t="s">
        <v>111</v>
      </c>
      <c r="G81" s="6">
        <v>6</v>
      </c>
      <c r="H81" s="11">
        <f t="shared" si="63"/>
        <v>21.2143903629032</v>
      </c>
      <c r="I81" s="11">
        <f t="shared" si="64"/>
        <v>294.364390362903</v>
      </c>
      <c r="J81" s="11">
        <f t="shared" si="65"/>
        <v>0.22745664478902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0.15956020258952</v>
      </c>
      <c r="P81" s="11">
        <f t="shared" si="68"/>
        <v>0.0362930283228686</v>
      </c>
      <c r="Q81" s="16">
        <f t="shared" si="69"/>
        <v>0.00471809368197291</v>
      </c>
      <c r="R81" s="11">
        <f t="shared" si="70"/>
        <v>0.0101740708333333</v>
      </c>
      <c r="S81" s="17">
        <f t="shared" si="71"/>
        <v>0.463737058573941</v>
      </c>
      <c r="T81" s="3">
        <v>0.01</v>
      </c>
      <c r="U81" s="18">
        <f t="shared" si="72"/>
        <v>0.00463737058573941</v>
      </c>
      <c r="V81" s="17"/>
      <c r="W81" s="3"/>
      <c r="X81" s="18"/>
      <c r="Y81" s="19">
        <v>0.05</v>
      </c>
      <c r="Z81" s="3">
        <v>0.17</v>
      </c>
      <c r="AA81" s="20">
        <f t="shared" si="73"/>
        <v>0.0085</v>
      </c>
      <c r="AB81" s="3">
        <v>0.02</v>
      </c>
      <c r="AC81" s="3">
        <v>0.03</v>
      </c>
      <c r="AD81" s="20">
        <f t="shared" si="74"/>
        <v>0.0006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0.02</v>
      </c>
      <c r="AO81" s="3">
        <v>0.79</v>
      </c>
      <c r="AP81" s="3">
        <f t="shared" si="75"/>
        <v>0.0158</v>
      </c>
      <c r="AQ81" s="1">
        <f t="shared" si="76"/>
        <v>0.0295373705857394</v>
      </c>
      <c r="AR81" s="25">
        <f t="shared" si="77"/>
        <v>7.82620833333333</v>
      </c>
      <c r="AS81" s="1">
        <f t="shared" si="78"/>
        <v>0.13</v>
      </c>
      <c r="AT81" s="2">
        <f t="shared" si="82"/>
        <v>1.8</v>
      </c>
      <c r="AU81" s="1">
        <f t="shared" si="79"/>
        <v>362.421452487093</v>
      </c>
    </row>
    <row r="82" s="1" customFormat="1" spans="1:47">
      <c r="A82" s="6"/>
      <c r="B82" s="6"/>
      <c r="C82" s="9">
        <v>6</v>
      </c>
      <c r="D82" s="12">
        <v>24.993172439</v>
      </c>
      <c r="E82" s="13">
        <f t="shared" si="80"/>
        <v>21.2143903629032</v>
      </c>
      <c r="F82" s="9" t="s">
        <v>109</v>
      </c>
      <c r="G82" s="6">
        <v>7</v>
      </c>
      <c r="H82" s="11">
        <f t="shared" si="63"/>
        <v>24.993172439</v>
      </c>
      <c r="I82" s="11">
        <f t="shared" si="64"/>
        <v>298.143172439</v>
      </c>
      <c r="J82" s="11">
        <f t="shared" si="65"/>
        <v>0.345915521766171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0.201529257599985</v>
      </c>
      <c r="P82" s="11">
        <f t="shared" si="68"/>
        <v>0.0697120982938477</v>
      </c>
      <c r="Q82" s="16">
        <f t="shared" si="69"/>
        <v>0.0090625727782002</v>
      </c>
      <c r="R82" s="11">
        <f t="shared" si="70"/>
        <v>0.0101740708333333</v>
      </c>
      <c r="S82" s="17">
        <f t="shared" si="71"/>
        <v>0.890751885519462</v>
      </c>
      <c r="T82" s="3">
        <v>0.01</v>
      </c>
      <c r="U82" s="18">
        <f t="shared" si="72"/>
        <v>0.00890751885519462</v>
      </c>
      <c r="V82" s="17"/>
      <c r="W82" s="3"/>
      <c r="X82" s="18"/>
      <c r="Y82" s="19">
        <v>0.05</v>
      </c>
      <c r="Z82" s="3">
        <v>0.17</v>
      </c>
      <c r="AA82" s="20">
        <f t="shared" si="73"/>
        <v>0.0085</v>
      </c>
      <c r="AB82" s="3">
        <v>0.02</v>
      </c>
      <c r="AC82" s="3">
        <v>0.03</v>
      </c>
      <c r="AD82" s="20">
        <f t="shared" si="74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5"/>
        <v>0.0158</v>
      </c>
      <c r="AQ82" s="1">
        <f t="shared" si="76"/>
        <v>0.0338075188551946</v>
      </c>
      <c r="AR82" s="25">
        <f t="shared" si="77"/>
        <v>7.82620833333333</v>
      </c>
      <c r="AS82" s="1">
        <f t="shared" si="78"/>
        <v>0.13</v>
      </c>
      <c r="AT82" s="2">
        <f t="shared" si="82"/>
        <v>1.8</v>
      </c>
      <c r="AU82" s="1">
        <f t="shared" si="79"/>
        <v>414.815870387595</v>
      </c>
    </row>
    <row r="83" s="1" customFormat="1" spans="1:47">
      <c r="A83" s="6"/>
      <c r="B83" s="6"/>
      <c r="C83" s="9">
        <v>7</v>
      </c>
      <c r="D83" s="12">
        <v>27.7965942948387</v>
      </c>
      <c r="E83" s="13">
        <f t="shared" si="80"/>
        <v>24.993172439</v>
      </c>
      <c r="F83" s="9" t="s">
        <v>109</v>
      </c>
      <c r="G83" s="6">
        <v>8</v>
      </c>
      <c r="H83" s="11">
        <f t="shared" si="63"/>
        <v>27.7965942948387</v>
      </c>
      <c r="I83" s="11">
        <f t="shared" si="64"/>
        <v>300.946594294839</v>
      </c>
      <c r="J83" s="11">
        <f t="shared" si="65"/>
        <v>0.468912460129695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0.21007924263947</v>
      </c>
      <c r="P83" s="11">
        <f t="shared" si="68"/>
        <v>0.0985087744882571</v>
      </c>
      <c r="Q83" s="16">
        <f t="shared" si="69"/>
        <v>0.0128061406834734</v>
      </c>
      <c r="R83" s="11">
        <f t="shared" si="70"/>
        <v>0.0101740708333333</v>
      </c>
      <c r="S83" s="17">
        <f t="shared" si="71"/>
        <v>1.25870370801004</v>
      </c>
      <c r="T83" s="3">
        <v>0.01</v>
      </c>
      <c r="U83" s="18">
        <f t="shared" si="72"/>
        <v>0.0125870370801004</v>
      </c>
      <c r="V83" s="17"/>
      <c r="W83" s="3"/>
      <c r="X83" s="18"/>
      <c r="Y83" s="19">
        <v>0.05</v>
      </c>
      <c r="Z83" s="3">
        <v>0.17</v>
      </c>
      <c r="AA83" s="20">
        <f t="shared" si="73"/>
        <v>0.0085</v>
      </c>
      <c r="AB83" s="3">
        <v>0.02</v>
      </c>
      <c r="AC83" s="3">
        <v>0.03</v>
      </c>
      <c r="AD83" s="20">
        <f t="shared" si="74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5"/>
        <v>0.0158</v>
      </c>
      <c r="AQ83" s="1">
        <f t="shared" si="76"/>
        <v>0.0374870370801004</v>
      </c>
      <c r="AR83" s="25">
        <f t="shared" si="77"/>
        <v>7.82620833333333</v>
      </c>
      <c r="AS83" s="1">
        <f t="shared" si="78"/>
        <v>0.13</v>
      </c>
      <c r="AT83" s="2">
        <f t="shared" si="82"/>
        <v>1.8</v>
      </c>
      <c r="AU83" s="1">
        <f t="shared" si="79"/>
        <v>459.96329932519</v>
      </c>
    </row>
    <row r="84" s="1" customFormat="1" spans="1:47">
      <c r="A84" s="6"/>
      <c r="B84" s="6"/>
      <c r="C84" s="9">
        <v>8</v>
      </c>
      <c r="D84" s="12">
        <v>27.2462841629032</v>
      </c>
      <c r="E84" s="13">
        <f t="shared" si="80"/>
        <v>27.7965942948387</v>
      </c>
      <c r="F84" s="9" t="s">
        <v>109</v>
      </c>
      <c r="G84" s="6">
        <v>9</v>
      </c>
      <c r="H84" s="11">
        <f t="shared" si="63"/>
        <v>27.2462841629032</v>
      </c>
      <c r="I84" s="11">
        <f t="shared" si="64"/>
        <v>300.396284162903</v>
      </c>
      <c r="J84" s="11">
        <f t="shared" si="65"/>
        <v>0.441927350964068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0.189832551484547</v>
      </c>
      <c r="P84" s="11">
        <f t="shared" si="68"/>
        <v>0.0838921966043157</v>
      </c>
      <c r="Q84" s="16">
        <f t="shared" si="69"/>
        <v>0.010905985558561</v>
      </c>
      <c r="R84" s="11">
        <f t="shared" si="70"/>
        <v>0.0101740708333333</v>
      </c>
      <c r="S84" s="17">
        <f t="shared" si="71"/>
        <v>1.07193922051631</v>
      </c>
      <c r="T84" s="3">
        <v>0.01</v>
      </c>
      <c r="U84" s="18">
        <f t="shared" si="72"/>
        <v>0.0107193922051631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0.0298193922051631</v>
      </c>
      <c r="AR84" s="25">
        <f t="shared" si="77"/>
        <v>7.82620833333333</v>
      </c>
      <c r="AS84" s="1">
        <f t="shared" si="78"/>
        <v>0.13</v>
      </c>
      <c r="AT84" s="2">
        <f t="shared" si="82"/>
        <v>1.8</v>
      </c>
      <c r="AU84" s="1">
        <f t="shared" si="79"/>
        <v>365.881837853747</v>
      </c>
    </row>
    <row r="85" s="1" customFormat="1" spans="1:47">
      <c r="A85" s="6"/>
      <c r="B85" s="6"/>
      <c r="C85" s="9">
        <v>9</v>
      </c>
      <c r="D85" s="12">
        <v>23.5536664123333</v>
      </c>
      <c r="E85" s="13">
        <f t="shared" si="80"/>
        <v>27.2462841629032</v>
      </c>
      <c r="F85" s="9" t="s">
        <v>109</v>
      </c>
      <c r="G85" s="6">
        <v>10</v>
      </c>
      <c r="H85" s="11">
        <f t="shared" si="63"/>
        <v>23.5536664123333</v>
      </c>
      <c r="I85" s="11">
        <f t="shared" si="64"/>
        <v>296.703666412333</v>
      </c>
      <c r="J85" s="11">
        <f t="shared" si="65"/>
        <v>0.295228171142452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0.184202438213564</v>
      </c>
      <c r="P85" s="11">
        <f t="shared" si="68"/>
        <v>0.0543817489537711</v>
      </c>
      <c r="Q85" s="16">
        <f t="shared" si="69"/>
        <v>0.00706962736399024</v>
      </c>
      <c r="R85" s="11">
        <f t="shared" si="70"/>
        <v>0.0101740708333333</v>
      </c>
      <c r="S85" s="17">
        <f t="shared" si="71"/>
        <v>0.694867126423774</v>
      </c>
      <c r="T85" s="3">
        <v>0.01</v>
      </c>
      <c r="U85" s="18">
        <f t="shared" si="72"/>
        <v>0.00694867126423774</v>
      </c>
      <c r="V85" s="17"/>
      <c r="W85" s="3"/>
      <c r="X85" s="18"/>
      <c r="Y85" s="19">
        <v>0.04</v>
      </c>
      <c r="Z85" s="3">
        <v>0.17</v>
      </c>
      <c r="AA85" s="20">
        <f t="shared" si="73"/>
        <v>0.0068</v>
      </c>
      <c r="AB85" s="3">
        <v>0.015</v>
      </c>
      <c r="AC85" s="3">
        <v>0.03</v>
      </c>
      <c r="AD85" s="20">
        <f t="shared" si="74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0.0260486712642377</v>
      </c>
      <c r="AR85" s="25">
        <f t="shared" si="77"/>
        <v>7.82620833333333</v>
      </c>
      <c r="AS85" s="1">
        <f t="shared" si="78"/>
        <v>0.13</v>
      </c>
      <c r="AT85" s="2">
        <f t="shared" si="82"/>
        <v>1.8</v>
      </c>
      <c r="AU85" s="1">
        <f t="shared" si="79"/>
        <v>319.615358027222</v>
      </c>
    </row>
    <row r="86" s="1" customFormat="1" spans="1:47">
      <c r="A86" s="6"/>
      <c r="B86" s="6"/>
      <c r="C86" s="9">
        <v>10</v>
      </c>
      <c r="D86" s="12">
        <v>17.7681562303226</v>
      </c>
      <c r="E86" s="13">
        <f t="shared" si="80"/>
        <v>23.5536664123333</v>
      </c>
      <c r="F86" s="9" t="s">
        <v>109</v>
      </c>
      <c r="G86" s="6">
        <v>11</v>
      </c>
      <c r="H86" s="11">
        <f t="shared" si="63"/>
        <v>17.7681562303226</v>
      </c>
      <c r="I86" s="11">
        <f t="shared" si="64"/>
        <v>290.918156230323</v>
      </c>
      <c r="J86" s="11">
        <f t="shared" si="65"/>
        <v>0.153718582944596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0.123329654796803</v>
      </c>
      <c r="O86" s="11">
        <f t="shared" si="81"/>
        <v>0.0847531177963229</v>
      </c>
      <c r="P86" s="11">
        <f t="shared" si="68"/>
        <v>0.0130281291677872</v>
      </c>
      <c r="Q86" s="16">
        <f t="shared" si="69"/>
        <v>0.00169365679181234</v>
      </c>
      <c r="R86" s="11">
        <f t="shared" si="70"/>
        <v>0.0101740708333333</v>
      </c>
      <c r="S86" s="17">
        <f t="shared" si="71"/>
        <v>0.166467957571458</v>
      </c>
      <c r="T86" s="3">
        <v>0.01</v>
      </c>
      <c r="U86" s="18">
        <f t="shared" si="72"/>
        <v>0.00166467957571458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0.0132646795757146</v>
      </c>
      <c r="AR86" s="25">
        <f t="shared" si="77"/>
        <v>7.82620833333333</v>
      </c>
      <c r="AS86" s="1">
        <f t="shared" si="78"/>
        <v>0.13</v>
      </c>
      <c r="AT86" s="2">
        <f t="shared" si="82"/>
        <v>1.8</v>
      </c>
      <c r="AU86" s="1">
        <f t="shared" si="79"/>
        <v>162.756682239257</v>
      </c>
    </row>
    <row r="87" s="1" customFormat="1" spans="1:48">
      <c r="A87" s="6"/>
      <c r="B87" s="6"/>
      <c r="C87" s="9">
        <v>11</v>
      </c>
      <c r="D87" s="12">
        <v>12.3317970006667</v>
      </c>
      <c r="E87" s="13">
        <f t="shared" si="80"/>
        <v>17.7681562303226</v>
      </c>
      <c r="F87" s="9" t="s">
        <v>111</v>
      </c>
      <c r="G87" s="6">
        <v>12</v>
      </c>
      <c r="H87" s="11">
        <f t="shared" si="63"/>
        <v>12.3317970006667</v>
      </c>
      <c r="I87" s="11">
        <f t="shared" si="64"/>
        <v>285.481797000667</v>
      </c>
      <c r="J87" s="11">
        <f t="shared" si="65"/>
        <v>0.0812701206947648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0.149987071961869</v>
      </c>
      <c r="P87" s="11">
        <f t="shared" si="68"/>
        <v>0.0121894674409955</v>
      </c>
      <c r="Q87" s="16">
        <f t="shared" si="69"/>
        <v>0.00158463076732941</v>
      </c>
      <c r="R87" s="11">
        <f t="shared" si="70"/>
        <v>0.0101740708333333</v>
      </c>
      <c r="S87" s="17">
        <f t="shared" si="71"/>
        <v>0.155751890594047</v>
      </c>
      <c r="T87" s="3">
        <v>0.01</v>
      </c>
      <c r="U87" s="18">
        <f t="shared" si="72"/>
        <v>0.00155751890594047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0.0131575189059405</v>
      </c>
      <c r="AR87" s="25">
        <f t="shared" si="77"/>
        <v>7.82620833333333</v>
      </c>
      <c r="AS87" s="1">
        <f t="shared" si="78"/>
        <v>0.13</v>
      </c>
      <c r="AT87" s="2">
        <f t="shared" si="82"/>
        <v>1.8</v>
      </c>
      <c r="AU87" s="1">
        <f t="shared" si="79"/>
        <v>161.441828383993</v>
      </c>
      <c r="AV87" s="1">
        <f>SUM(AU76:AU87)</f>
        <v>3120.71954166404</v>
      </c>
    </row>
    <row r="88" s="1" customFormat="1" spans="1:46">
      <c r="A88" s="6"/>
      <c r="B88" s="6"/>
      <c r="C88" s="9">
        <v>12</v>
      </c>
      <c r="D88" s="12">
        <v>6.07551288622581</v>
      </c>
      <c r="E88" s="13">
        <f t="shared" si="80"/>
        <v>12.3317970006667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4.82</v>
      </c>
      <c r="E91" s="9"/>
      <c r="F91" s="9"/>
      <c r="G91" s="6">
        <v>1</v>
      </c>
      <c r="H91" s="11">
        <f t="shared" ref="H91:H102" si="83">E92</f>
        <v>4.82</v>
      </c>
      <c r="I91" s="11">
        <f t="shared" ref="I91:I102" si="84">H91+273.15</f>
        <v>277.97</v>
      </c>
      <c r="J91" s="11">
        <f t="shared" ref="J91:J102" si="85">EXP(($C$18*(I91-$C$16))/($C$19*I91*$C$16))</f>
        <v>0.0323331125476764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0.00245472990461959</v>
      </c>
      <c r="Q91" s="16">
        <f t="shared" ref="Q91:Q102" si="89">P91*$B$93</f>
        <v>0.000441851382831526</v>
      </c>
      <c r="R91" s="11">
        <f t="shared" ref="R91:R102" si="90">L91*$B$93</f>
        <v>0.0136656</v>
      </c>
      <c r="S91" s="17">
        <f t="shared" ref="S91:S102" si="91">Q91/R91</f>
        <v>0.0323331125476764</v>
      </c>
      <c r="T91" s="3">
        <v>0.01</v>
      </c>
      <c r="U91" s="18">
        <f t="shared" ref="U91:U102" si="92">S91*T91</f>
        <v>0.000323331125476764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0.0151233311254768</v>
      </c>
      <c r="AR91" s="25">
        <f t="shared" ref="AR91:AR102" si="96">$B$91/12</f>
        <v>7.592</v>
      </c>
      <c r="AS91" s="1">
        <f t="shared" ref="AS91:AS102" si="97">$B$93</f>
        <v>0.18</v>
      </c>
      <c r="AT91" s="2">
        <f>$E$7/12</f>
        <v>72.2166666666667</v>
      </c>
      <c r="AU91" s="1">
        <f t="shared" ref="AU91:AU102" si="98">AT91*10000*AS91*0.67*AR91*AQ91</f>
        <v>9999.733065282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3.0278103506129</v>
      </c>
      <c r="E92" s="13">
        <f t="shared" ref="E92:E103" si="99">D91</f>
        <v>4.82</v>
      </c>
      <c r="F92" s="9" t="s">
        <v>109</v>
      </c>
      <c r="G92" s="6">
        <v>2</v>
      </c>
      <c r="H92" s="11">
        <f t="shared" si="83"/>
        <v>3.0278103506129</v>
      </c>
      <c r="I92" s="11">
        <f t="shared" si="84"/>
        <v>276.177810350613</v>
      </c>
      <c r="J92" s="11">
        <f t="shared" si="85"/>
        <v>0.0257590172805898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0.14938527009538</v>
      </c>
      <c r="P92" s="11">
        <f t="shared" si="88"/>
        <v>0.00384801775385248</v>
      </c>
      <c r="Q92" s="16">
        <f t="shared" si="89"/>
        <v>0.000692643195693446</v>
      </c>
      <c r="R92" s="11">
        <f t="shared" si="90"/>
        <v>0.0136656</v>
      </c>
      <c r="S92" s="17">
        <f t="shared" si="91"/>
        <v>0.0506851653563288</v>
      </c>
      <c r="T92" s="3">
        <v>0.01</v>
      </c>
      <c r="U92" s="18">
        <f t="shared" si="92"/>
        <v>0.000506851653563288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0.0153068516535633</v>
      </c>
      <c r="AR92" s="25">
        <f t="shared" si="96"/>
        <v>7.592</v>
      </c>
      <c r="AS92" s="1">
        <f t="shared" si="97"/>
        <v>0.18</v>
      </c>
      <c r="AT92" s="2">
        <f t="shared" ref="AT92:AT102" si="101">$E$7/12</f>
        <v>72.2166666666667</v>
      </c>
      <c r="AU92" s="1">
        <f t="shared" si="98"/>
        <v>10121.0791019216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3.84612029164286</v>
      </c>
      <c r="E93" s="13">
        <f t="shared" si="99"/>
        <v>3.0278103506129</v>
      </c>
      <c r="F93" s="9" t="s">
        <v>109</v>
      </c>
      <c r="G93" s="6">
        <v>3</v>
      </c>
      <c r="H93" s="11">
        <f t="shared" si="83"/>
        <v>3.84612029164286</v>
      </c>
      <c r="I93" s="11">
        <f t="shared" si="84"/>
        <v>276.996120291643</v>
      </c>
      <c r="J93" s="11">
        <f t="shared" si="85"/>
        <v>0.0285865861792871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0.221457252341528</v>
      </c>
      <c r="P93" s="11">
        <f t="shared" si="88"/>
        <v>0.00633070682908922</v>
      </c>
      <c r="Q93" s="16">
        <f t="shared" si="89"/>
        <v>0.00113952722923606</v>
      </c>
      <c r="R93" s="11">
        <f t="shared" si="90"/>
        <v>0.0136656</v>
      </c>
      <c r="S93" s="17">
        <f t="shared" si="91"/>
        <v>0.0833865493821025</v>
      </c>
      <c r="T93" s="3">
        <v>0.01</v>
      </c>
      <c r="U93" s="18">
        <f t="shared" si="92"/>
        <v>0.000833865493821025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0.015633865493821</v>
      </c>
      <c r="AR93" s="25">
        <f t="shared" si="96"/>
        <v>7.592</v>
      </c>
      <c r="AS93" s="1">
        <f t="shared" si="97"/>
        <v>0.18</v>
      </c>
      <c r="AT93" s="2">
        <f t="shared" si="101"/>
        <v>72.2166666666667</v>
      </c>
      <c r="AU93" s="1">
        <f t="shared" si="98"/>
        <v>10337.3046863579</v>
      </c>
    </row>
    <row r="94" s="1" customFormat="1" spans="1:47">
      <c r="A94" s="6"/>
      <c r="B94" s="6"/>
      <c r="C94" s="9">
        <v>3</v>
      </c>
      <c r="D94" s="12">
        <v>11.0039479668065</v>
      </c>
      <c r="E94" s="13">
        <f t="shared" si="99"/>
        <v>3.84612029164286</v>
      </c>
      <c r="F94" s="9" t="s">
        <v>109</v>
      </c>
      <c r="G94" s="6">
        <v>4</v>
      </c>
      <c r="H94" s="11">
        <f t="shared" si="83"/>
        <v>11.0039479668065</v>
      </c>
      <c r="I94" s="11">
        <f t="shared" si="84"/>
        <v>284.153947966806</v>
      </c>
      <c r="J94" s="11">
        <f t="shared" si="85"/>
        <v>0.0692968167060128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0.291046545512439</v>
      </c>
      <c r="P94" s="11">
        <f t="shared" si="88"/>
        <v>0.0201685991172937</v>
      </c>
      <c r="Q94" s="16">
        <f t="shared" si="89"/>
        <v>0.00363034784111286</v>
      </c>
      <c r="R94" s="11">
        <f t="shared" si="90"/>
        <v>0.0136656</v>
      </c>
      <c r="S94" s="17">
        <f t="shared" si="91"/>
        <v>0.26565594200861</v>
      </c>
      <c r="T94" s="3">
        <v>0.01</v>
      </c>
      <c r="U94" s="18">
        <f t="shared" si="92"/>
        <v>0.0026565594200861</v>
      </c>
      <c r="V94" s="17"/>
      <c r="W94" s="3"/>
      <c r="X94" s="18"/>
      <c r="Y94" s="19">
        <v>0.02</v>
      </c>
      <c r="Z94" s="3">
        <v>0.49</v>
      </c>
      <c r="AA94" s="20">
        <f t="shared" si="93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4"/>
        <v>0.005</v>
      </c>
      <c r="AQ94" s="1">
        <f t="shared" si="95"/>
        <v>0.0174565594200861</v>
      </c>
      <c r="AR94" s="25">
        <f t="shared" si="96"/>
        <v>7.592</v>
      </c>
      <c r="AS94" s="1">
        <f t="shared" si="97"/>
        <v>0.18</v>
      </c>
      <c r="AT94" s="2">
        <f t="shared" si="101"/>
        <v>72.2166666666667</v>
      </c>
      <c r="AU94" s="1">
        <f t="shared" si="98"/>
        <v>11542.4923907822</v>
      </c>
    </row>
    <row r="95" s="1" customFormat="1" spans="1:47">
      <c r="A95" s="6"/>
      <c r="B95" s="6"/>
      <c r="C95" s="9">
        <v>4</v>
      </c>
      <c r="D95" s="12">
        <v>15.5215993483333</v>
      </c>
      <c r="E95" s="13">
        <f t="shared" si="99"/>
        <v>11.0039479668065</v>
      </c>
      <c r="F95" s="9" t="s">
        <v>109</v>
      </c>
      <c r="G95" s="6">
        <v>5</v>
      </c>
      <c r="H95" s="11">
        <f t="shared" si="83"/>
        <v>15.5215993483333</v>
      </c>
      <c r="I95" s="11">
        <f t="shared" si="84"/>
        <v>288.671599348333</v>
      </c>
      <c r="J95" s="11">
        <f t="shared" si="85"/>
        <v>0.118469221661488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0.257334049075388</v>
      </c>
      <c r="O95" s="11">
        <f t="shared" si="100"/>
        <v>0.0894638973197572</v>
      </c>
      <c r="P95" s="11">
        <f t="shared" si="88"/>
        <v>0.0105987182822749</v>
      </c>
      <c r="Q95" s="16">
        <f t="shared" si="89"/>
        <v>0.00190776929080948</v>
      </c>
      <c r="R95" s="11">
        <f t="shared" si="90"/>
        <v>0.0136656</v>
      </c>
      <c r="S95" s="17">
        <f t="shared" si="91"/>
        <v>0.139603770841345</v>
      </c>
      <c r="T95" s="3">
        <v>0.01</v>
      </c>
      <c r="U95" s="18">
        <f t="shared" si="92"/>
        <v>0.00139603770841345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0.0284960377084134</v>
      </c>
      <c r="AR95" s="25">
        <f t="shared" si="96"/>
        <v>7.592</v>
      </c>
      <c r="AS95" s="1">
        <f t="shared" si="97"/>
        <v>0.18</v>
      </c>
      <c r="AT95" s="2">
        <f t="shared" si="101"/>
        <v>72.2166666666667</v>
      </c>
      <c r="AU95" s="1">
        <f t="shared" si="98"/>
        <v>18841.9315915336</v>
      </c>
    </row>
    <row r="96" s="1" customFormat="1" spans="1:47">
      <c r="A96" s="6"/>
      <c r="B96" s="6"/>
      <c r="C96" s="9">
        <v>5</v>
      </c>
      <c r="D96" s="12">
        <v>21.2143903629032</v>
      </c>
      <c r="E96" s="13">
        <f t="shared" si="99"/>
        <v>15.5215993483333</v>
      </c>
      <c r="F96" s="9" t="s">
        <v>111</v>
      </c>
      <c r="G96" s="6">
        <v>6</v>
      </c>
      <c r="H96" s="11">
        <f t="shared" si="83"/>
        <v>21.2143903629032</v>
      </c>
      <c r="I96" s="11">
        <f t="shared" si="84"/>
        <v>294.364390362903</v>
      </c>
      <c r="J96" s="11">
        <f t="shared" si="85"/>
        <v>0.22745664478902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0.154785179037482</v>
      </c>
      <c r="P96" s="11">
        <f t="shared" si="88"/>
        <v>0.0352069174869335</v>
      </c>
      <c r="Q96" s="16">
        <f t="shared" si="89"/>
        <v>0.00633724514764803</v>
      </c>
      <c r="R96" s="11">
        <f t="shared" si="90"/>
        <v>0.0136656</v>
      </c>
      <c r="S96" s="17">
        <f t="shared" si="91"/>
        <v>0.46373705857394</v>
      </c>
      <c r="T96" s="3">
        <v>0.01</v>
      </c>
      <c r="U96" s="18">
        <f t="shared" si="92"/>
        <v>0.0046373705857394</v>
      </c>
      <c r="V96" s="17"/>
      <c r="W96" s="3"/>
      <c r="X96" s="18"/>
      <c r="Y96" s="19">
        <v>0.05</v>
      </c>
      <c r="Z96" s="3">
        <v>0.49</v>
      </c>
      <c r="AA96" s="20">
        <f t="shared" si="93"/>
        <v>0.0245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0.02</v>
      </c>
      <c r="AO96" s="3">
        <v>0.5</v>
      </c>
      <c r="AP96" s="3">
        <f t="shared" si="94"/>
        <v>0.01</v>
      </c>
      <c r="AQ96" s="1">
        <f t="shared" si="95"/>
        <v>0.0391373705857394</v>
      </c>
      <c r="AR96" s="25">
        <f t="shared" si="96"/>
        <v>7.592</v>
      </c>
      <c r="AS96" s="1">
        <f t="shared" si="97"/>
        <v>0.18</v>
      </c>
      <c r="AT96" s="2">
        <f t="shared" si="101"/>
        <v>72.2166666666667</v>
      </c>
      <c r="AU96" s="1">
        <f t="shared" si="98"/>
        <v>25878.1121359647</v>
      </c>
    </row>
    <row r="97" s="1" customFormat="1" spans="1:47">
      <c r="A97" s="6"/>
      <c r="B97" s="6"/>
      <c r="C97" s="9">
        <v>6</v>
      </c>
      <c r="D97" s="12">
        <v>24.993172439</v>
      </c>
      <c r="E97" s="13">
        <f t="shared" si="99"/>
        <v>21.2143903629032</v>
      </c>
      <c r="F97" s="9" t="s">
        <v>109</v>
      </c>
      <c r="G97" s="6">
        <v>7</v>
      </c>
      <c r="H97" s="11">
        <f t="shared" si="83"/>
        <v>24.993172439</v>
      </c>
      <c r="I97" s="11">
        <f t="shared" si="84"/>
        <v>298.143172439</v>
      </c>
      <c r="J97" s="11">
        <f t="shared" si="85"/>
        <v>0.345915521766171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0.195498261550549</v>
      </c>
      <c r="P97" s="11">
        <f t="shared" si="88"/>
        <v>0.0676258831486374</v>
      </c>
      <c r="Q97" s="16">
        <f t="shared" si="89"/>
        <v>0.0121726589667547</v>
      </c>
      <c r="R97" s="11">
        <f t="shared" si="90"/>
        <v>0.0136656</v>
      </c>
      <c r="S97" s="17">
        <f t="shared" si="91"/>
        <v>0.89075188551946</v>
      </c>
      <c r="T97" s="3">
        <v>0.01</v>
      </c>
      <c r="U97" s="18">
        <f t="shared" si="92"/>
        <v>0.0089075188551946</v>
      </c>
      <c r="V97" s="17"/>
      <c r="W97" s="3"/>
      <c r="X97" s="18"/>
      <c r="Y97" s="19">
        <v>0.05</v>
      </c>
      <c r="Z97" s="3">
        <v>0.49</v>
      </c>
      <c r="AA97" s="20">
        <f t="shared" si="93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4"/>
        <v>0.01</v>
      </c>
      <c r="AQ97" s="1">
        <f t="shared" si="95"/>
        <v>0.0434075188551946</v>
      </c>
      <c r="AR97" s="25">
        <f t="shared" si="96"/>
        <v>7.592</v>
      </c>
      <c r="AS97" s="1">
        <f t="shared" si="97"/>
        <v>0.18</v>
      </c>
      <c r="AT97" s="2">
        <f t="shared" si="101"/>
        <v>72.2166666666667</v>
      </c>
      <c r="AU97" s="1">
        <f t="shared" si="98"/>
        <v>28701.5868380292</v>
      </c>
    </row>
    <row r="98" s="1" customFormat="1" spans="1:47">
      <c r="A98" s="6"/>
      <c r="B98" s="6"/>
      <c r="C98" s="9">
        <v>7</v>
      </c>
      <c r="D98" s="12">
        <v>27.7965942948387</v>
      </c>
      <c r="E98" s="13">
        <f t="shared" si="99"/>
        <v>24.993172439</v>
      </c>
      <c r="F98" s="9" t="s">
        <v>109</v>
      </c>
      <c r="G98" s="6">
        <v>8</v>
      </c>
      <c r="H98" s="11">
        <f t="shared" si="83"/>
        <v>27.7965942948387</v>
      </c>
      <c r="I98" s="11">
        <f t="shared" si="84"/>
        <v>300.946594294839</v>
      </c>
      <c r="J98" s="11">
        <f t="shared" si="85"/>
        <v>0.468912460129695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0.203792378401911</v>
      </c>
      <c r="P98" s="11">
        <f t="shared" si="88"/>
        <v>0.095560785512122</v>
      </c>
      <c r="Q98" s="16">
        <f t="shared" si="89"/>
        <v>0.017200941392182</v>
      </c>
      <c r="R98" s="11">
        <f t="shared" si="90"/>
        <v>0.0136656</v>
      </c>
      <c r="S98" s="17">
        <f t="shared" si="91"/>
        <v>1.25870370801004</v>
      </c>
      <c r="T98" s="3">
        <v>0.01</v>
      </c>
      <c r="U98" s="18">
        <f t="shared" si="92"/>
        <v>0.0125870370801004</v>
      </c>
      <c r="V98" s="17"/>
      <c r="W98" s="3"/>
      <c r="X98" s="18"/>
      <c r="Y98" s="19">
        <v>0.05</v>
      </c>
      <c r="Z98" s="3">
        <v>0.49</v>
      </c>
      <c r="AA98" s="20">
        <f t="shared" si="93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4"/>
        <v>0.01</v>
      </c>
      <c r="AQ98" s="1">
        <f t="shared" si="95"/>
        <v>0.0470870370801004</v>
      </c>
      <c r="AR98" s="25">
        <f t="shared" si="96"/>
        <v>7.592</v>
      </c>
      <c r="AS98" s="1">
        <f t="shared" si="97"/>
        <v>0.18</v>
      </c>
      <c r="AT98" s="2">
        <f t="shared" si="101"/>
        <v>72.2166666666667</v>
      </c>
      <c r="AU98" s="1">
        <f t="shared" si="98"/>
        <v>31134.5296700429</v>
      </c>
    </row>
    <row r="99" s="1" customFormat="1" spans="1:47">
      <c r="A99" s="6"/>
      <c r="B99" s="6"/>
      <c r="C99" s="9">
        <v>8</v>
      </c>
      <c r="D99" s="12">
        <v>27.2462841629032</v>
      </c>
      <c r="E99" s="13">
        <f t="shared" si="99"/>
        <v>27.7965942948387</v>
      </c>
      <c r="F99" s="9" t="s">
        <v>109</v>
      </c>
      <c r="G99" s="6">
        <v>9</v>
      </c>
      <c r="H99" s="11">
        <f t="shared" si="83"/>
        <v>27.2462841629032</v>
      </c>
      <c r="I99" s="11">
        <f t="shared" si="84"/>
        <v>300.396284162903</v>
      </c>
      <c r="J99" s="11">
        <f t="shared" si="85"/>
        <v>0.441927350964068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0.184151592889789</v>
      </c>
      <c r="P99" s="11">
        <f t="shared" si="88"/>
        <v>0.0813816256215982</v>
      </c>
      <c r="Q99" s="16">
        <f t="shared" si="89"/>
        <v>0.0146486926118877</v>
      </c>
      <c r="R99" s="11">
        <f t="shared" si="90"/>
        <v>0.0136656</v>
      </c>
      <c r="S99" s="17">
        <f t="shared" si="91"/>
        <v>1.07193922051631</v>
      </c>
      <c r="T99" s="3">
        <v>0.01</v>
      </c>
      <c r="U99" s="18">
        <f t="shared" si="92"/>
        <v>0.0107193922051631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0.0378193922051631</v>
      </c>
      <c r="AR99" s="25">
        <f t="shared" si="96"/>
        <v>7.592</v>
      </c>
      <c r="AS99" s="1">
        <f t="shared" si="97"/>
        <v>0.18</v>
      </c>
      <c r="AT99" s="2">
        <f t="shared" si="101"/>
        <v>72.2166666666667</v>
      </c>
      <c r="AU99" s="1">
        <f t="shared" si="98"/>
        <v>25006.6485753095</v>
      </c>
    </row>
    <row r="100" s="1" customFormat="1" spans="1:47">
      <c r="A100" s="6"/>
      <c r="B100" s="6"/>
      <c r="C100" s="9">
        <v>9</v>
      </c>
      <c r="D100" s="12">
        <v>23.5536664123333</v>
      </c>
      <c r="E100" s="13">
        <f t="shared" si="99"/>
        <v>27.2462841629032</v>
      </c>
      <c r="F100" s="9" t="s">
        <v>109</v>
      </c>
      <c r="G100" s="6">
        <v>10</v>
      </c>
      <c r="H100" s="11">
        <f t="shared" si="83"/>
        <v>23.5536664123333</v>
      </c>
      <c r="I100" s="11">
        <f t="shared" si="84"/>
        <v>296.703666412333</v>
      </c>
      <c r="J100" s="11">
        <f t="shared" si="85"/>
        <v>0.295228171142452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0.178689967268191</v>
      </c>
      <c r="P100" s="11">
        <f t="shared" si="88"/>
        <v>0.0527543122380928</v>
      </c>
      <c r="Q100" s="16">
        <f t="shared" si="89"/>
        <v>0.0094957762028567</v>
      </c>
      <c r="R100" s="11">
        <f t="shared" si="90"/>
        <v>0.0136656</v>
      </c>
      <c r="S100" s="17">
        <f t="shared" si="91"/>
        <v>0.694867126423772</v>
      </c>
      <c r="T100" s="3">
        <v>0.01</v>
      </c>
      <c r="U100" s="18">
        <f t="shared" si="92"/>
        <v>0.00694867126423772</v>
      </c>
      <c r="V100" s="17"/>
      <c r="W100" s="3"/>
      <c r="X100" s="18"/>
      <c r="Y100" s="19">
        <v>0.04</v>
      </c>
      <c r="Z100" s="3">
        <v>0.49</v>
      </c>
      <c r="AA100" s="20">
        <f t="shared" si="93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0.0340486712642377</v>
      </c>
      <c r="AR100" s="25">
        <f t="shared" si="96"/>
        <v>7.592</v>
      </c>
      <c r="AS100" s="1">
        <f t="shared" si="97"/>
        <v>0.18</v>
      </c>
      <c r="AT100" s="2">
        <f t="shared" si="101"/>
        <v>72.2166666666667</v>
      </c>
      <c r="AU100" s="1">
        <f t="shared" si="98"/>
        <v>22513.4013826059</v>
      </c>
    </row>
    <row r="101" s="1" customFormat="1" spans="1:47">
      <c r="A101" s="6"/>
      <c r="B101" s="6"/>
      <c r="C101" s="9">
        <v>10</v>
      </c>
      <c r="D101" s="12">
        <v>17.7681562303226</v>
      </c>
      <c r="E101" s="13">
        <f t="shared" si="99"/>
        <v>23.5536664123333</v>
      </c>
      <c r="F101" s="9" t="s">
        <v>109</v>
      </c>
      <c r="G101" s="6">
        <v>11</v>
      </c>
      <c r="H101" s="11">
        <f t="shared" si="83"/>
        <v>17.7681562303226</v>
      </c>
      <c r="I101" s="11">
        <f t="shared" si="84"/>
        <v>290.918156230323</v>
      </c>
      <c r="J101" s="11">
        <f t="shared" si="85"/>
        <v>0.153718582944596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0.119638872278594</v>
      </c>
      <c r="O101" s="11">
        <f t="shared" si="100"/>
        <v>0.0822167827515049</v>
      </c>
      <c r="P101" s="11">
        <f t="shared" si="88"/>
        <v>0.0126382473388251</v>
      </c>
      <c r="Q101" s="16">
        <f t="shared" si="89"/>
        <v>0.00227488452098851</v>
      </c>
      <c r="R101" s="11">
        <f t="shared" si="90"/>
        <v>0.0136656</v>
      </c>
      <c r="S101" s="17">
        <f t="shared" si="91"/>
        <v>0.166467957571458</v>
      </c>
      <c r="T101" s="3">
        <v>0.01</v>
      </c>
      <c r="U101" s="18">
        <f t="shared" si="92"/>
        <v>0.00166467957571458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0.0164646795757146</v>
      </c>
      <c r="AR101" s="25">
        <f t="shared" si="96"/>
        <v>7.592</v>
      </c>
      <c r="AS101" s="1">
        <f t="shared" si="97"/>
        <v>0.18</v>
      </c>
      <c r="AT101" s="2">
        <f t="shared" si="101"/>
        <v>72.2166666666667</v>
      </c>
      <c r="AU101" s="1">
        <f t="shared" si="98"/>
        <v>10886.6492042345</v>
      </c>
    </row>
    <row r="102" s="1" customFormat="1" spans="1:48">
      <c r="A102" s="6"/>
      <c r="B102" s="6"/>
      <c r="C102" s="9">
        <v>11</v>
      </c>
      <c r="D102" s="12">
        <v>12.3317970006667</v>
      </c>
      <c r="E102" s="13">
        <f t="shared" si="99"/>
        <v>17.7681562303226</v>
      </c>
      <c r="F102" s="9" t="s">
        <v>111</v>
      </c>
      <c r="G102" s="6">
        <v>12</v>
      </c>
      <c r="H102" s="11">
        <f t="shared" si="83"/>
        <v>12.3317970006667</v>
      </c>
      <c r="I102" s="11">
        <f t="shared" si="84"/>
        <v>285.481797000667</v>
      </c>
      <c r="J102" s="11">
        <f t="shared" si="85"/>
        <v>0.0812701206947648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0.14549853541268</v>
      </c>
      <c r="P102" s="11">
        <f t="shared" si="88"/>
        <v>0.0118246835339</v>
      </c>
      <c r="Q102" s="16">
        <f t="shared" si="89"/>
        <v>0.002128443036102</v>
      </c>
      <c r="R102" s="11">
        <f t="shared" si="90"/>
        <v>0.0136656</v>
      </c>
      <c r="S102" s="17">
        <f t="shared" si="91"/>
        <v>0.155751890594046</v>
      </c>
      <c r="T102" s="3">
        <v>0.01</v>
      </c>
      <c r="U102" s="18">
        <f t="shared" si="92"/>
        <v>0.00155751890594046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0.0163575189059405</v>
      </c>
      <c r="AR102" s="25">
        <f t="shared" si="96"/>
        <v>7.592</v>
      </c>
      <c r="AS102" s="1">
        <f t="shared" si="97"/>
        <v>0.18</v>
      </c>
      <c r="AT102" s="2">
        <f t="shared" si="101"/>
        <v>72.2166666666667</v>
      </c>
      <c r="AU102" s="1">
        <f t="shared" si="98"/>
        <v>10815.793247703</v>
      </c>
      <c r="AV102" s="1">
        <f>SUM(AU91:AU102)</f>
        <v>215779.261889767</v>
      </c>
    </row>
    <row r="103" s="1" customFormat="1" spans="1:46">
      <c r="A103" s="6"/>
      <c r="B103" s="6"/>
      <c r="C103" s="9">
        <v>12</v>
      </c>
      <c r="D103" s="12">
        <v>6.07551288622581</v>
      </c>
      <c r="E103" s="13">
        <f t="shared" si="99"/>
        <v>12.3317970006667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10">
        <v>4.82</v>
      </c>
      <c r="E107" s="9"/>
      <c r="F107" s="9"/>
      <c r="G107" s="6">
        <v>1</v>
      </c>
      <c r="H107" s="11">
        <f t="shared" ref="H107:H118" si="102">E108</f>
        <v>4.82</v>
      </c>
      <c r="I107" s="11">
        <f t="shared" ref="I107:I118" si="103">H107+273.15</f>
        <v>277.97</v>
      </c>
      <c r="J107" s="11">
        <f t="shared" ref="J107:J118" si="104">EXP(($C$18*(I107-$C$16))/($C$19*I107*$C$16))</f>
        <v>0.0323331125476764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0.0893262050387773</v>
      </c>
      <c r="Q107" s="16">
        <f t="shared" ref="Q107:Q118" si="108">P107*$B$109</f>
        <v>0.0259045994612454</v>
      </c>
      <c r="R107" s="11">
        <f t="shared" ref="R107:R118" si="109">L107*$B$109</f>
        <v>0.80117865</v>
      </c>
      <c r="S107" s="17">
        <f t="shared" ref="S107:S118" si="110">Q107/R107</f>
        <v>0.0323331125476764</v>
      </c>
      <c r="T107" s="3">
        <v>0.27</v>
      </c>
      <c r="U107" s="18">
        <f t="shared" ref="U107:U118" si="111">S107*T107</f>
        <v>0.00872994038787262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0.228096227417364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>$E$9/12</f>
        <v>289.925</v>
      </c>
      <c r="AF107" s="1">
        <f t="shared" ref="AF107:AF118" si="115">AE107*10000*AC107*AB107</f>
        <v>6766613.54445866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2">
        <v>3.0278103506129</v>
      </c>
      <c r="E108" s="13">
        <f t="shared" ref="E108:E119" si="116">D107</f>
        <v>4.82</v>
      </c>
      <c r="F108" s="9" t="s">
        <v>109</v>
      </c>
      <c r="G108" s="6">
        <v>2</v>
      </c>
      <c r="H108" s="11">
        <f t="shared" si="102"/>
        <v>3.0278103506129</v>
      </c>
      <c r="I108" s="11">
        <f t="shared" si="103"/>
        <v>276.177810350613</v>
      </c>
      <c r="J108" s="11">
        <f t="shared" si="104"/>
        <v>0.0257590172805898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7">L108+O107-P107-N108</f>
        <v>5.43604379496122</v>
      </c>
      <c r="P108" s="11">
        <f t="shared" si="107"/>
        <v>0.140027146052449</v>
      </c>
      <c r="Q108" s="16">
        <f t="shared" si="108"/>
        <v>0.0406078723552102</v>
      </c>
      <c r="R108" s="11">
        <f t="shared" si="109"/>
        <v>0.80117865</v>
      </c>
      <c r="S108" s="17">
        <f t="shared" si="110"/>
        <v>0.0506851653563287</v>
      </c>
      <c r="T108" s="3">
        <v>0.27</v>
      </c>
      <c r="U108" s="18">
        <f t="shared" si="111"/>
        <v>0.0136849946462088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0.229058994459758</v>
      </c>
      <c r="AC108" s="25">
        <f t="shared" si="113"/>
        <v>10.2321666666667</v>
      </c>
      <c r="AD108" s="1">
        <f t="shared" si="114"/>
        <v>0.29</v>
      </c>
      <c r="AE108" s="26">
        <f t="shared" ref="AE108:AE118" si="118">$E$9/12</f>
        <v>289.925</v>
      </c>
      <c r="AF108" s="1">
        <f t="shared" si="115"/>
        <v>6795174.615297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2">
        <v>3.84612029164286</v>
      </c>
      <c r="E109" s="13">
        <f t="shared" si="116"/>
        <v>3.0278103506129</v>
      </c>
      <c r="F109" s="9" t="s">
        <v>109</v>
      </c>
      <c r="G109" s="6">
        <v>3</v>
      </c>
      <c r="H109" s="11">
        <f t="shared" si="102"/>
        <v>3.84612029164286</v>
      </c>
      <c r="I109" s="11">
        <f t="shared" si="103"/>
        <v>276.996120291643</v>
      </c>
      <c r="J109" s="11">
        <f t="shared" si="104"/>
        <v>0.0285865861792871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7"/>
        <v>8.05870164890877</v>
      </c>
      <c r="P109" s="11">
        <f t="shared" si="107"/>
        <v>0.230370769179694</v>
      </c>
      <c r="Q109" s="16">
        <f t="shared" si="108"/>
        <v>0.0668075230621112</v>
      </c>
      <c r="R109" s="11">
        <f t="shared" si="109"/>
        <v>0.80117865</v>
      </c>
      <c r="S109" s="17">
        <f t="shared" si="110"/>
        <v>0.0833865493821025</v>
      </c>
      <c r="T109" s="3">
        <v>0.27</v>
      </c>
      <c r="U109" s="18">
        <f t="shared" si="111"/>
        <v>0.0225143683331677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0.230774541767134</v>
      </c>
      <c r="AC109" s="25">
        <f t="shared" si="113"/>
        <v>10.2321666666667</v>
      </c>
      <c r="AD109" s="1">
        <f t="shared" si="114"/>
        <v>0.29</v>
      </c>
      <c r="AE109" s="26">
        <f t="shared" si="118"/>
        <v>289.925</v>
      </c>
      <c r="AF109" s="1">
        <f t="shared" si="115"/>
        <v>6846067.37129603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11.0039479668065</v>
      </c>
      <c r="E110" s="13">
        <f t="shared" si="116"/>
        <v>3.84612029164286</v>
      </c>
      <c r="F110" s="9" t="s">
        <v>109</v>
      </c>
      <c r="G110" s="6">
        <v>4</v>
      </c>
      <c r="H110" s="11">
        <f t="shared" si="102"/>
        <v>11.0039479668065</v>
      </c>
      <c r="I110" s="11">
        <f t="shared" si="103"/>
        <v>284.153947966806</v>
      </c>
      <c r="J110" s="11">
        <f t="shared" si="104"/>
        <v>0.0692968167060128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7"/>
        <v>10.5910158797291</v>
      </c>
      <c r="P110" s="11">
        <f t="shared" si="107"/>
        <v>0.733923686148057</v>
      </c>
      <c r="Q110" s="16">
        <f t="shared" si="108"/>
        <v>0.212837868982936</v>
      </c>
      <c r="R110" s="11">
        <f t="shared" si="109"/>
        <v>0.80117865</v>
      </c>
      <c r="S110" s="17">
        <f t="shared" si="110"/>
        <v>0.26565594200861</v>
      </c>
      <c r="T110" s="3">
        <v>0.27</v>
      </c>
      <c r="U110" s="18">
        <f t="shared" si="111"/>
        <v>0.0717271043423247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12"/>
        <v>0.289136576373714</v>
      </c>
      <c r="AC110" s="25">
        <f t="shared" si="113"/>
        <v>10.2321666666667</v>
      </c>
      <c r="AD110" s="1">
        <f t="shared" si="114"/>
        <v>0.29</v>
      </c>
      <c r="AE110" s="26">
        <f t="shared" si="118"/>
        <v>289.925</v>
      </c>
      <c r="AF110" s="1">
        <f t="shared" si="115"/>
        <v>8577412.68253804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15.5215993483333</v>
      </c>
      <c r="E111" s="13">
        <f t="shared" si="116"/>
        <v>11.0039479668065</v>
      </c>
      <c r="F111" s="9" t="s">
        <v>109</v>
      </c>
      <c r="G111" s="6">
        <v>5</v>
      </c>
      <c r="H111" s="11">
        <f t="shared" si="102"/>
        <v>15.5215993483333</v>
      </c>
      <c r="I111" s="11">
        <f t="shared" si="103"/>
        <v>288.671599348333</v>
      </c>
      <c r="J111" s="11">
        <f t="shared" si="104"/>
        <v>0.118469221661488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9.36423758390197</v>
      </c>
      <c r="O111" s="11">
        <f t="shared" si="117"/>
        <v>3.25553960967905</v>
      </c>
      <c r="P111" s="11">
        <f t="shared" si="107"/>
        <v>0.38568124364682</v>
      </c>
      <c r="Q111" s="16">
        <f t="shared" si="108"/>
        <v>0.111847560657578</v>
      </c>
      <c r="R111" s="11">
        <f t="shared" si="109"/>
        <v>0.80117865</v>
      </c>
      <c r="S111" s="17">
        <f t="shared" si="110"/>
        <v>0.139603770841345</v>
      </c>
      <c r="T111" s="3">
        <v>0.27</v>
      </c>
      <c r="U111" s="18">
        <f t="shared" si="111"/>
        <v>0.0376930181271631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0.282523753422108</v>
      </c>
      <c r="AC111" s="25">
        <f t="shared" si="113"/>
        <v>10.2321666666667</v>
      </c>
      <c r="AD111" s="1">
        <f t="shared" si="114"/>
        <v>0.29</v>
      </c>
      <c r="AE111" s="26">
        <f t="shared" si="118"/>
        <v>289.925</v>
      </c>
      <c r="AF111" s="1">
        <f t="shared" si="115"/>
        <v>8381239.2610918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21.2143903629032</v>
      </c>
      <c r="E112" s="13">
        <f t="shared" si="116"/>
        <v>15.5215993483333</v>
      </c>
      <c r="F112" s="9" t="s">
        <v>111</v>
      </c>
      <c r="G112" s="6">
        <v>6</v>
      </c>
      <c r="H112" s="11">
        <f t="shared" si="102"/>
        <v>21.2143903629032</v>
      </c>
      <c r="I112" s="11">
        <f t="shared" si="103"/>
        <v>294.364390362903</v>
      </c>
      <c r="J112" s="11">
        <f t="shared" si="104"/>
        <v>0.22745664478902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7"/>
        <v>5.63254336603223</v>
      </c>
      <c r="P112" s="11">
        <f t="shared" si="107"/>
        <v>1.28115941566635</v>
      </c>
      <c r="Q112" s="16">
        <f t="shared" si="108"/>
        <v>0.37153623054324</v>
      </c>
      <c r="R112" s="11">
        <f t="shared" si="109"/>
        <v>0.80117865</v>
      </c>
      <c r="S112" s="17">
        <f t="shared" si="110"/>
        <v>0.46373705857394</v>
      </c>
      <c r="T112" s="3">
        <v>0.27</v>
      </c>
      <c r="U112" s="18">
        <f t="shared" si="111"/>
        <v>0.125209005814964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12"/>
        <v>0.299528109829847</v>
      </c>
      <c r="AC112" s="25">
        <f t="shared" si="113"/>
        <v>10.2321666666667</v>
      </c>
      <c r="AD112" s="1">
        <f t="shared" si="114"/>
        <v>0.29</v>
      </c>
      <c r="AE112" s="26">
        <f t="shared" si="118"/>
        <v>289.925</v>
      </c>
      <c r="AF112" s="1">
        <f t="shared" si="115"/>
        <v>8885683.85312303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24.993172439</v>
      </c>
      <c r="E113" s="13">
        <f t="shared" si="116"/>
        <v>21.2143903629032</v>
      </c>
      <c r="F113" s="9" t="s">
        <v>109</v>
      </c>
      <c r="G113" s="6">
        <v>7</v>
      </c>
      <c r="H113" s="11">
        <f t="shared" si="102"/>
        <v>24.993172439</v>
      </c>
      <c r="I113" s="11">
        <f t="shared" si="103"/>
        <v>298.143172439</v>
      </c>
      <c r="J113" s="11">
        <f t="shared" si="104"/>
        <v>0.345915521766171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7"/>
        <v>7.11406895036588</v>
      </c>
      <c r="P113" s="11">
        <f t="shared" si="107"/>
        <v>2.46086687284633</v>
      </c>
      <c r="Q113" s="16">
        <f t="shared" si="108"/>
        <v>0.713651393125435</v>
      </c>
      <c r="R113" s="11">
        <f t="shared" si="109"/>
        <v>0.80117865</v>
      </c>
      <c r="S113" s="17">
        <f t="shared" si="110"/>
        <v>0.890751885519459</v>
      </c>
      <c r="T113" s="3">
        <v>0.27</v>
      </c>
      <c r="U113" s="18">
        <f t="shared" si="111"/>
        <v>0.240503009090254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12"/>
        <v>0.337129734666236</v>
      </c>
      <c r="AC113" s="25">
        <f t="shared" si="113"/>
        <v>10.2321666666667</v>
      </c>
      <c r="AD113" s="1">
        <f t="shared" si="114"/>
        <v>0.29</v>
      </c>
      <c r="AE113" s="26">
        <f t="shared" si="118"/>
        <v>289.925</v>
      </c>
      <c r="AF113" s="1">
        <f t="shared" si="115"/>
        <v>10001158.9611177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27.7965942948387</v>
      </c>
      <c r="E114" s="13">
        <f t="shared" si="116"/>
        <v>24.993172439</v>
      </c>
      <c r="F114" s="9" t="s">
        <v>109</v>
      </c>
      <c r="G114" s="6">
        <v>8</v>
      </c>
      <c r="H114" s="11">
        <f t="shared" si="102"/>
        <v>27.7965942948387</v>
      </c>
      <c r="I114" s="11">
        <f t="shared" si="103"/>
        <v>300.946594294839</v>
      </c>
      <c r="J114" s="11">
        <f t="shared" si="104"/>
        <v>0.468912460129695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7"/>
        <v>7.41588707751955</v>
      </c>
      <c r="P114" s="11">
        <f t="shared" si="107"/>
        <v>3.47740185356371</v>
      </c>
      <c r="Q114" s="16">
        <f t="shared" si="108"/>
        <v>1.00844653753347</v>
      </c>
      <c r="R114" s="11">
        <f t="shared" si="109"/>
        <v>0.80117865</v>
      </c>
      <c r="S114" s="17">
        <f t="shared" si="110"/>
        <v>1.25870370801004</v>
      </c>
      <c r="T114" s="3">
        <v>0.27</v>
      </c>
      <c r="U114" s="18">
        <f t="shared" si="111"/>
        <v>0.33985000116271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12"/>
        <v>0.356432855225915</v>
      </c>
      <c r="AC114" s="25">
        <f t="shared" si="113"/>
        <v>10.2321666666667</v>
      </c>
      <c r="AD114" s="1">
        <f t="shared" si="114"/>
        <v>0.29</v>
      </c>
      <c r="AE114" s="26">
        <f t="shared" si="118"/>
        <v>289.925</v>
      </c>
      <c r="AF114" s="1">
        <f t="shared" si="115"/>
        <v>10573797.7921425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27.2462841629032</v>
      </c>
      <c r="E115" s="13">
        <f t="shared" si="116"/>
        <v>27.7965942948387</v>
      </c>
      <c r="F115" s="9" t="s">
        <v>109</v>
      </c>
      <c r="G115" s="6">
        <v>9</v>
      </c>
      <c r="H115" s="11">
        <f t="shared" si="102"/>
        <v>27.2462841629032</v>
      </c>
      <c r="I115" s="11">
        <f t="shared" si="103"/>
        <v>300.396284162903</v>
      </c>
      <c r="J115" s="11">
        <f t="shared" si="104"/>
        <v>0.441927350964068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7"/>
        <v>6.70117022395585</v>
      </c>
      <c r="P115" s="11">
        <f t="shared" si="107"/>
        <v>2.9614304054321</v>
      </c>
      <c r="Q115" s="16">
        <f t="shared" si="108"/>
        <v>0.858814817575309</v>
      </c>
      <c r="R115" s="11">
        <f t="shared" si="109"/>
        <v>0.80117865</v>
      </c>
      <c r="S115" s="17">
        <f t="shared" si="110"/>
        <v>1.07193922051631</v>
      </c>
      <c r="T115" s="3">
        <v>0.27</v>
      </c>
      <c r="U115" s="18">
        <f t="shared" si="111"/>
        <v>0.289423589539403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12"/>
        <v>0.346635003447506</v>
      </c>
      <c r="AC115" s="25">
        <f t="shared" si="113"/>
        <v>10.2321666666667</v>
      </c>
      <c r="AD115" s="1">
        <f t="shared" si="114"/>
        <v>0.29</v>
      </c>
      <c r="AE115" s="26">
        <f t="shared" si="118"/>
        <v>289.925</v>
      </c>
      <c r="AF115" s="1">
        <f t="shared" si="115"/>
        <v>10283138.550203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23.5536664123333</v>
      </c>
      <c r="E116" s="13">
        <f t="shared" si="116"/>
        <v>27.2462841629032</v>
      </c>
      <c r="F116" s="9" t="s">
        <v>109</v>
      </c>
      <c r="G116" s="6">
        <v>10</v>
      </c>
      <c r="H116" s="11">
        <f t="shared" si="102"/>
        <v>23.5536664123333</v>
      </c>
      <c r="I116" s="11">
        <f t="shared" si="103"/>
        <v>296.703666412333</v>
      </c>
      <c r="J116" s="11">
        <f t="shared" si="104"/>
        <v>0.295228171142452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7"/>
        <v>6.50242481852375</v>
      </c>
      <c r="P116" s="11">
        <f t="shared" si="107"/>
        <v>1.91969898716406</v>
      </c>
      <c r="Q116" s="16">
        <f t="shared" si="108"/>
        <v>0.556712706277577</v>
      </c>
      <c r="R116" s="11">
        <f t="shared" si="109"/>
        <v>0.80117865</v>
      </c>
      <c r="S116" s="17">
        <f t="shared" si="110"/>
        <v>0.694867126423772</v>
      </c>
      <c r="T116" s="3">
        <v>0.27</v>
      </c>
      <c r="U116" s="18">
        <f t="shared" si="111"/>
        <v>0.187614124134418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12"/>
        <v>0.311653424319318</v>
      </c>
      <c r="AC116" s="25">
        <f t="shared" si="113"/>
        <v>10.2321666666667</v>
      </c>
      <c r="AD116" s="1">
        <f t="shared" si="114"/>
        <v>0.29</v>
      </c>
      <c r="AE116" s="26">
        <f t="shared" si="118"/>
        <v>289.925</v>
      </c>
      <c r="AF116" s="1">
        <f t="shared" si="115"/>
        <v>9245388.69429579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17.7681562303226</v>
      </c>
      <c r="E117" s="13">
        <f t="shared" si="116"/>
        <v>23.5536664123333</v>
      </c>
      <c r="F117" s="9" t="s">
        <v>109</v>
      </c>
      <c r="G117" s="6">
        <v>11</v>
      </c>
      <c r="H117" s="11">
        <f t="shared" si="102"/>
        <v>17.7681562303226</v>
      </c>
      <c r="I117" s="11">
        <f t="shared" si="103"/>
        <v>290.918156230323</v>
      </c>
      <c r="J117" s="11">
        <f t="shared" si="104"/>
        <v>0.153718582944596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4.35358953979171</v>
      </c>
      <c r="O117" s="11">
        <f t="shared" si="117"/>
        <v>2.99182129156798</v>
      </c>
      <c r="P117" s="11">
        <f t="shared" si="107"/>
        <v>0.459898529363302</v>
      </c>
      <c r="Q117" s="16">
        <f t="shared" si="108"/>
        <v>0.133370573515358</v>
      </c>
      <c r="R117" s="11">
        <f t="shared" si="109"/>
        <v>0.80117865</v>
      </c>
      <c r="S117" s="17">
        <f t="shared" si="110"/>
        <v>0.166467957571458</v>
      </c>
      <c r="T117" s="3">
        <v>0.27</v>
      </c>
      <c r="U117" s="18">
        <f t="shared" si="111"/>
        <v>0.0449463485442935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0.235133075522156</v>
      </c>
      <c r="AC117" s="25">
        <f t="shared" si="113"/>
        <v>10.2321666666667</v>
      </c>
      <c r="AD117" s="1">
        <f t="shared" si="114"/>
        <v>0.29</v>
      </c>
      <c r="AE117" s="26">
        <f t="shared" si="118"/>
        <v>289.925</v>
      </c>
      <c r="AF117" s="1">
        <f t="shared" si="115"/>
        <v>6975365.93039384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12.3317970006667</v>
      </c>
      <c r="E118" s="13">
        <f t="shared" si="116"/>
        <v>17.7681562303226</v>
      </c>
      <c r="F118" s="9" t="s">
        <v>111</v>
      </c>
      <c r="G118" s="6">
        <v>12</v>
      </c>
      <c r="H118" s="11">
        <f t="shared" si="102"/>
        <v>12.3317970006667</v>
      </c>
      <c r="I118" s="11">
        <f t="shared" si="103"/>
        <v>285.481797000667</v>
      </c>
      <c r="J118" s="11">
        <f t="shared" si="104"/>
        <v>0.0812701206947648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7"/>
        <v>5.29460776220468</v>
      </c>
      <c r="P118" s="11">
        <f t="shared" si="107"/>
        <v>0.430293411865813</v>
      </c>
      <c r="Q118" s="16">
        <f t="shared" si="108"/>
        <v>0.124785089441086</v>
      </c>
      <c r="R118" s="11">
        <f t="shared" si="109"/>
        <v>0.80117865</v>
      </c>
      <c r="S118" s="17">
        <f t="shared" si="110"/>
        <v>0.155751890594046</v>
      </c>
      <c r="T118" s="3">
        <v>0.27</v>
      </c>
      <c r="U118" s="18">
        <f t="shared" si="111"/>
        <v>0.0420530104603925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0.234570899932454</v>
      </c>
      <c r="AC118" s="25">
        <f t="shared" si="113"/>
        <v>10.2321666666667</v>
      </c>
      <c r="AD118" s="1">
        <f t="shared" si="114"/>
        <v>0.29</v>
      </c>
      <c r="AE118" s="26">
        <f t="shared" si="118"/>
        <v>289.925</v>
      </c>
      <c r="AF118" s="1">
        <f t="shared" si="115"/>
        <v>6958688.64904328</v>
      </c>
      <c r="AG118" s="1">
        <f>SUM(AF107:AF118)</f>
        <v>100289729.905001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6.07551288622581</v>
      </c>
      <c r="E119" s="13">
        <f t="shared" si="116"/>
        <v>12.3317970006667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4.82</v>
      </c>
      <c r="E123" s="9"/>
      <c r="F123" s="9"/>
      <c r="G123" s="6">
        <v>1</v>
      </c>
      <c r="H123" s="11">
        <f t="shared" ref="H123:H134" si="119">E124</f>
        <v>4.82</v>
      </c>
      <c r="I123" s="11">
        <f t="shared" ref="I123:I134" si="120">H123+273.15</f>
        <v>277.97</v>
      </c>
      <c r="J123" s="11">
        <f t="shared" ref="J123:J134" si="121">EXP(($C$18*(I123-$C$16))/($C$19*I123*$C$16))</f>
        <v>0.0323331125476764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0.0168526649220999</v>
      </c>
      <c r="Q123" s="16">
        <f t="shared" ref="Q123:Q134" si="125">P123*$B$125</f>
        <v>0.00438169287974597</v>
      </c>
      <c r="R123" s="11">
        <f t="shared" ref="R123:R134" si="126">L123*$B$125</f>
        <v>0.1355172</v>
      </c>
      <c r="S123" s="17">
        <f t="shared" ref="S123:S134" si="127">Q123/R123</f>
        <v>0.0323331125476764</v>
      </c>
      <c r="T123" s="3">
        <v>0.01</v>
      </c>
      <c r="U123" s="18">
        <f t="shared" ref="U123:U134" si="128">S123*T123</f>
        <v>0.000323331125476764</v>
      </c>
      <c r="V123" s="17"/>
      <c r="W123" s="3"/>
      <c r="X123" s="3"/>
      <c r="Y123" s="19"/>
      <c r="Z123" s="3"/>
      <c r="AA123" s="20"/>
      <c r="AB123" s="3"/>
      <c r="AC123" s="3"/>
      <c r="AD123" s="3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0.00581333112547676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0.0166666666666667</v>
      </c>
      <c r="AX123" s="1">
        <f t="shared" ref="AX123:AX134" si="134">AW123*10000*AV123*0.67*AU123*AT123</f>
        <v>8.7971709842383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3.0278103506129</v>
      </c>
      <c r="E124" s="13">
        <f t="shared" ref="E124:E135" si="135">D123</f>
        <v>4.82</v>
      </c>
      <c r="F124" s="9" t="s">
        <v>109</v>
      </c>
      <c r="G124" s="6">
        <v>2</v>
      </c>
      <c r="H124" s="11">
        <f t="shared" si="119"/>
        <v>3.0278103506129</v>
      </c>
      <c r="I124" s="11">
        <f t="shared" si="120"/>
        <v>276.177810350613</v>
      </c>
      <c r="J124" s="11">
        <f t="shared" si="121"/>
        <v>0.0257590172805898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1.0255873350779</v>
      </c>
      <c r="P124" s="11">
        <f t="shared" si="124"/>
        <v>0.0264181218870257</v>
      </c>
      <c r="Q124" s="16">
        <f t="shared" si="125"/>
        <v>0.00686871169062668</v>
      </c>
      <c r="R124" s="11">
        <f t="shared" si="126"/>
        <v>0.1355172</v>
      </c>
      <c r="S124" s="17">
        <f t="shared" si="127"/>
        <v>0.0506851653563288</v>
      </c>
      <c r="T124" s="3">
        <v>0.01</v>
      </c>
      <c r="U124" s="18">
        <f t="shared" si="128"/>
        <v>0.000506851653563288</v>
      </c>
      <c r="V124" s="17"/>
      <c r="W124" s="3"/>
      <c r="X124" s="3"/>
      <c r="Y124" s="19"/>
      <c r="Z124" s="3"/>
      <c r="AA124" s="20"/>
      <c r="AB124" s="3"/>
      <c r="AC124" s="3"/>
      <c r="AD124" s="3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0.00599685165356329</v>
      </c>
      <c r="AU124" s="25">
        <f t="shared" si="132"/>
        <v>52.122</v>
      </c>
      <c r="AV124" s="1">
        <f t="shared" si="133"/>
        <v>0.26</v>
      </c>
      <c r="AW124" s="2">
        <f t="shared" ref="AW124:AW134" si="137">$E$10/12</f>
        <v>0.0166666666666667</v>
      </c>
      <c r="AX124" s="1">
        <f t="shared" si="134"/>
        <v>9.07488808478664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3.84612029164286</v>
      </c>
      <c r="E125" s="13">
        <f t="shared" si="135"/>
        <v>3.0278103506129</v>
      </c>
      <c r="F125" s="9" t="s">
        <v>109</v>
      </c>
      <c r="G125" s="6">
        <v>3</v>
      </c>
      <c r="H125" s="11">
        <f t="shared" si="119"/>
        <v>3.84612029164286</v>
      </c>
      <c r="I125" s="11">
        <f t="shared" si="120"/>
        <v>276.996120291643</v>
      </c>
      <c r="J125" s="11">
        <f t="shared" si="121"/>
        <v>0.0285865861792871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1.52038921319087</v>
      </c>
      <c r="P125" s="11">
        <f t="shared" si="124"/>
        <v>0.0434627372689394</v>
      </c>
      <c r="Q125" s="16">
        <f t="shared" si="125"/>
        <v>0.0113003116899243</v>
      </c>
      <c r="R125" s="11">
        <f t="shared" si="126"/>
        <v>0.1355172</v>
      </c>
      <c r="S125" s="17">
        <f t="shared" si="127"/>
        <v>0.0833865493821025</v>
      </c>
      <c r="T125" s="3">
        <v>0.01</v>
      </c>
      <c r="U125" s="18">
        <f t="shared" si="128"/>
        <v>0.000833865493821025</v>
      </c>
      <c r="V125" s="17"/>
      <c r="W125" s="3"/>
      <c r="X125" s="3"/>
      <c r="Y125" s="19"/>
      <c r="Z125" s="3"/>
      <c r="AA125" s="20"/>
      <c r="AB125" s="3"/>
      <c r="AC125" s="3"/>
      <c r="AD125" s="3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0.00632386549382102</v>
      </c>
      <c r="AU125" s="25">
        <f t="shared" si="132"/>
        <v>52.122</v>
      </c>
      <c r="AV125" s="1">
        <f t="shared" si="133"/>
        <v>0.26</v>
      </c>
      <c r="AW125" s="2">
        <f t="shared" si="137"/>
        <v>0.0166666666666667</v>
      </c>
      <c r="AX125" s="1">
        <f t="shared" si="134"/>
        <v>9.56975008470821</v>
      </c>
    </row>
    <row r="126" s="1" customFormat="1" spans="1:50">
      <c r="A126" s="6"/>
      <c r="B126" s="6"/>
      <c r="C126" s="9">
        <v>3</v>
      </c>
      <c r="D126" s="12">
        <v>11.0039479668065</v>
      </c>
      <c r="E126" s="13">
        <f t="shared" si="135"/>
        <v>3.84612029164286</v>
      </c>
      <c r="F126" s="9" t="s">
        <v>109</v>
      </c>
      <c r="G126" s="6">
        <v>4</v>
      </c>
      <c r="H126" s="11">
        <f t="shared" si="119"/>
        <v>11.0039479668065</v>
      </c>
      <c r="I126" s="11">
        <f t="shared" si="120"/>
        <v>284.153947966806</v>
      </c>
      <c r="J126" s="11">
        <f t="shared" si="121"/>
        <v>0.0692968167060128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1.99814647592194</v>
      </c>
      <c r="P126" s="11">
        <f t="shared" si="124"/>
        <v>0.138465190093728</v>
      </c>
      <c r="Q126" s="16">
        <f t="shared" si="125"/>
        <v>0.0360009494243692</v>
      </c>
      <c r="R126" s="11">
        <f t="shared" si="126"/>
        <v>0.1355172</v>
      </c>
      <c r="S126" s="17">
        <f t="shared" si="127"/>
        <v>0.26565594200861</v>
      </c>
      <c r="T126" s="3">
        <v>0.01</v>
      </c>
      <c r="U126" s="18">
        <f t="shared" si="128"/>
        <v>0.0026565594200861</v>
      </c>
      <c r="V126" s="17"/>
      <c r="W126" s="3"/>
      <c r="X126" s="3"/>
      <c r="Y126" s="19"/>
      <c r="Z126" s="3"/>
      <c r="AA126" s="20"/>
      <c r="AB126" s="3"/>
      <c r="AC126" s="3"/>
      <c r="AD126" s="3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0.0081465594200861</v>
      </c>
      <c r="AU126" s="25">
        <f t="shared" si="132"/>
        <v>52.122</v>
      </c>
      <c r="AV126" s="1">
        <f t="shared" si="133"/>
        <v>0.26</v>
      </c>
      <c r="AW126" s="2">
        <f t="shared" si="137"/>
        <v>0.0166666666666667</v>
      </c>
      <c r="AX126" s="1">
        <f t="shared" si="134"/>
        <v>12.3279879650546</v>
      </c>
    </row>
    <row r="127" s="1" customFormat="1" spans="1:50">
      <c r="A127" s="6"/>
      <c r="B127" s="6"/>
      <c r="C127" s="9">
        <v>4</v>
      </c>
      <c r="D127" s="12">
        <v>15.5215993483333</v>
      </c>
      <c r="E127" s="13">
        <f t="shared" si="135"/>
        <v>11.0039479668065</v>
      </c>
      <c r="F127" s="9" t="s">
        <v>109</v>
      </c>
      <c r="G127" s="6">
        <v>5</v>
      </c>
      <c r="H127" s="11">
        <f t="shared" si="119"/>
        <v>15.5215993483333</v>
      </c>
      <c r="I127" s="11">
        <f t="shared" si="120"/>
        <v>288.671599348333</v>
      </c>
      <c r="J127" s="11">
        <f t="shared" si="121"/>
        <v>0.118469221661488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1.7666972215368</v>
      </c>
      <c r="O127" s="11">
        <f t="shared" si="136"/>
        <v>0.614204064291411</v>
      </c>
      <c r="P127" s="11">
        <f t="shared" si="124"/>
        <v>0.0727642774379258</v>
      </c>
      <c r="Q127" s="16">
        <f t="shared" si="125"/>
        <v>0.0189187121338607</v>
      </c>
      <c r="R127" s="11">
        <f t="shared" si="126"/>
        <v>0.1355172</v>
      </c>
      <c r="S127" s="17">
        <f t="shared" si="127"/>
        <v>0.139603770841345</v>
      </c>
      <c r="T127" s="3">
        <v>0.01</v>
      </c>
      <c r="U127" s="18">
        <f t="shared" si="128"/>
        <v>0.00139603770841345</v>
      </c>
      <c r="V127" s="17"/>
      <c r="W127" s="3"/>
      <c r="X127" s="3"/>
      <c r="Y127" s="19"/>
      <c r="Z127" s="3"/>
      <c r="AA127" s="20"/>
      <c r="AB127" s="3"/>
      <c r="AC127" s="3"/>
      <c r="AD127" s="3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0.0113460377084134</v>
      </c>
      <c r="AU127" s="25">
        <f t="shared" si="132"/>
        <v>52.122</v>
      </c>
      <c r="AV127" s="1">
        <f t="shared" si="133"/>
        <v>0.26</v>
      </c>
      <c r="AW127" s="2">
        <f t="shared" si="137"/>
        <v>0.0166666666666667</v>
      </c>
      <c r="AX127" s="1">
        <f t="shared" si="134"/>
        <v>17.1696797516144</v>
      </c>
    </row>
    <row r="128" s="1" customFormat="1" spans="1:50">
      <c r="A128" s="6"/>
      <c r="B128" s="6"/>
      <c r="C128" s="9">
        <v>5</v>
      </c>
      <c r="D128" s="12">
        <v>21.2143903629032</v>
      </c>
      <c r="E128" s="13">
        <f t="shared" si="135"/>
        <v>15.5215993483333</v>
      </c>
      <c r="F128" s="9" t="s">
        <v>111</v>
      </c>
      <c r="G128" s="6">
        <v>6</v>
      </c>
      <c r="H128" s="11">
        <f t="shared" si="119"/>
        <v>21.2143903629032</v>
      </c>
      <c r="I128" s="11">
        <f t="shared" si="120"/>
        <v>294.364390362903</v>
      </c>
      <c r="J128" s="11">
        <f t="shared" si="121"/>
        <v>0.22745664478902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1.06265978685349</v>
      </c>
      <c r="P128" s="11">
        <f t="shared" si="124"/>
        <v>0.241709029669909</v>
      </c>
      <c r="Q128" s="16">
        <f t="shared" si="125"/>
        <v>0.0628443477141764</v>
      </c>
      <c r="R128" s="11">
        <f t="shared" si="126"/>
        <v>0.1355172</v>
      </c>
      <c r="S128" s="17">
        <f t="shared" si="127"/>
        <v>0.46373705857394</v>
      </c>
      <c r="T128" s="3">
        <v>0.01</v>
      </c>
      <c r="U128" s="18">
        <f t="shared" si="128"/>
        <v>0.0046373705857394</v>
      </c>
      <c r="V128" s="17"/>
      <c r="W128" s="3"/>
      <c r="X128" s="3"/>
      <c r="Y128" s="19"/>
      <c r="Z128" s="3"/>
      <c r="AA128" s="20"/>
      <c r="AB128" s="3"/>
      <c r="AC128" s="3"/>
      <c r="AD128" s="3"/>
      <c r="AE128" s="17">
        <v>0.01</v>
      </c>
      <c r="AF128" s="3">
        <v>0.49</v>
      </c>
      <c r="AG128" s="18">
        <f t="shared" si="129"/>
        <v>0.0049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0.02</v>
      </c>
      <c r="AR128" s="3">
        <v>0.5</v>
      </c>
      <c r="AS128" s="3">
        <f t="shared" si="130"/>
        <v>0.01</v>
      </c>
      <c r="AT128" s="2">
        <f t="shared" si="131"/>
        <v>0.0195373705857394</v>
      </c>
      <c r="AU128" s="25">
        <f t="shared" si="132"/>
        <v>52.122</v>
      </c>
      <c r="AV128" s="1">
        <f t="shared" si="133"/>
        <v>0.26</v>
      </c>
      <c r="AW128" s="2">
        <f t="shared" si="137"/>
        <v>0.0166666666666667</v>
      </c>
      <c r="AX128" s="1">
        <f t="shared" si="134"/>
        <v>29.565422288083</v>
      </c>
    </row>
    <row r="129" s="1" customFormat="1" spans="1:50">
      <c r="A129" s="6"/>
      <c r="B129" s="6"/>
      <c r="C129" s="9">
        <v>6</v>
      </c>
      <c r="D129" s="12">
        <v>24.993172439</v>
      </c>
      <c r="E129" s="13">
        <f t="shared" si="135"/>
        <v>21.2143903629032</v>
      </c>
      <c r="F129" s="9" t="s">
        <v>109</v>
      </c>
      <c r="G129" s="6">
        <v>7</v>
      </c>
      <c r="H129" s="11">
        <f t="shared" si="119"/>
        <v>24.993172439</v>
      </c>
      <c r="I129" s="11">
        <f t="shared" si="120"/>
        <v>298.143172439</v>
      </c>
      <c r="J129" s="11">
        <f t="shared" si="121"/>
        <v>0.345915521766171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1.34217075718358</v>
      </c>
      <c r="P129" s="11">
        <f t="shared" si="124"/>
        <v>0.464277697770453</v>
      </c>
      <c r="Q129" s="16">
        <f t="shared" si="125"/>
        <v>0.120712201420318</v>
      </c>
      <c r="R129" s="11">
        <f t="shared" si="126"/>
        <v>0.1355172</v>
      </c>
      <c r="S129" s="17">
        <f t="shared" si="127"/>
        <v>0.89075188551946</v>
      </c>
      <c r="T129" s="3">
        <v>0.01</v>
      </c>
      <c r="U129" s="18">
        <f t="shared" si="128"/>
        <v>0.0089075188551946</v>
      </c>
      <c r="V129" s="17"/>
      <c r="W129" s="3"/>
      <c r="X129" s="3"/>
      <c r="Y129" s="19"/>
      <c r="Z129" s="3"/>
      <c r="AA129" s="20"/>
      <c r="AB129" s="3"/>
      <c r="AC129" s="3"/>
      <c r="AD129" s="3"/>
      <c r="AE129" s="17">
        <v>0.01</v>
      </c>
      <c r="AF129" s="3">
        <v>0.49</v>
      </c>
      <c r="AG129" s="18">
        <f t="shared" si="129"/>
        <v>0.0049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0.0238075188551946</v>
      </c>
      <c r="AU129" s="25">
        <f t="shared" si="132"/>
        <v>52.122</v>
      </c>
      <c r="AV129" s="1">
        <f t="shared" si="133"/>
        <v>0.26</v>
      </c>
      <c r="AW129" s="2">
        <f t="shared" si="137"/>
        <v>0.0166666666666667</v>
      </c>
      <c r="AX129" s="1">
        <f t="shared" si="134"/>
        <v>36.0273326186022</v>
      </c>
    </row>
    <row r="130" s="1" customFormat="1" spans="1:50">
      <c r="A130" s="6"/>
      <c r="B130" s="6"/>
      <c r="C130" s="9">
        <v>7</v>
      </c>
      <c r="D130" s="12">
        <v>27.7965942948387</v>
      </c>
      <c r="E130" s="13">
        <f t="shared" si="135"/>
        <v>24.993172439</v>
      </c>
      <c r="F130" s="9" t="s">
        <v>109</v>
      </c>
      <c r="G130" s="6">
        <v>8</v>
      </c>
      <c r="H130" s="11">
        <f t="shared" si="119"/>
        <v>27.7965942948387</v>
      </c>
      <c r="I130" s="11">
        <f t="shared" si="120"/>
        <v>300.946594294839</v>
      </c>
      <c r="J130" s="11">
        <f t="shared" si="121"/>
        <v>0.468912460129695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1.39911305941312</v>
      </c>
      <c r="P130" s="11">
        <f t="shared" si="124"/>
        <v>0.656061546688991</v>
      </c>
      <c r="Q130" s="16">
        <f t="shared" si="125"/>
        <v>0.170576002139138</v>
      </c>
      <c r="R130" s="11">
        <f t="shared" si="126"/>
        <v>0.1355172</v>
      </c>
      <c r="S130" s="17">
        <f t="shared" si="127"/>
        <v>1.25870370801004</v>
      </c>
      <c r="T130" s="3">
        <v>0.01</v>
      </c>
      <c r="U130" s="18">
        <f t="shared" si="128"/>
        <v>0.0125870370801004</v>
      </c>
      <c r="V130" s="17"/>
      <c r="W130" s="3"/>
      <c r="X130" s="3"/>
      <c r="Y130" s="19"/>
      <c r="Z130" s="3"/>
      <c r="AA130" s="20"/>
      <c r="AB130" s="3"/>
      <c r="AC130" s="3"/>
      <c r="AD130" s="3"/>
      <c r="AE130" s="17">
        <v>0.01</v>
      </c>
      <c r="AF130" s="3">
        <v>0.49</v>
      </c>
      <c r="AG130" s="18">
        <f t="shared" si="129"/>
        <v>0.0049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0.0274870370801004</v>
      </c>
      <c r="AU130" s="25">
        <f t="shared" si="132"/>
        <v>52.122</v>
      </c>
      <c r="AV130" s="1">
        <f t="shared" si="133"/>
        <v>0.26</v>
      </c>
      <c r="AW130" s="2">
        <f t="shared" si="137"/>
        <v>0.0166666666666667</v>
      </c>
      <c r="AX130" s="1">
        <f t="shared" si="134"/>
        <v>41.5954570322037</v>
      </c>
    </row>
    <row r="131" s="1" customFormat="1" spans="1:50">
      <c r="A131" s="6"/>
      <c r="B131" s="6"/>
      <c r="C131" s="9">
        <v>8</v>
      </c>
      <c r="D131" s="12">
        <v>27.2462841629032</v>
      </c>
      <c r="E131" s="13">
        <f t="shared" si="135"/>
        <v>27.7965942948387</v>
      </c>
      <c r="F131" s="9" t="s">
        <v>109</v>
      </c>
      <c r="G131" s="6">
        <v>9</v>
      </c>
      <c r="H131" s="11">
        <f t="shared" si="119"/>
        <v>27.2462841629032</v>
      </c>
      <c r="I131" s="11">
        <f t="shared" si="120"/>
        <v>300.396284162903</v>
      </c>
      <c r="J131" s="11">
        <f t="shared" si="121"/>
        <v>0.441927350964068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1.26427151272413</v>
      </c>
      <c r="P131" s="11">
        <f t="shared" si="124"/>
        <v>0.558716160517511</v>
      </c>
      <c r="Q131" s="16">
        <f t="shared" si="125"/>
        <v>0.145266201734553</v>
      </c>
      <c r="R131" s="11">
        <f t="shared" si="126"/>
        <v>0.1355172</v>
      </c>
      <c r="S131" s="17">
        <f t="shared" si="127"/>
        <v>1.07193922051631</v>
      </c>
      <c r="T131" s="3">
        <v>0.01</v>
      </c>
      <c r="U131" s="18">
        <f t="shared" si="128"/>
        <v>0.0107193922051631</v>
      </c>
      <c r="V131" s="17"/>
      <c r="W131" s="3"/>
      <c r="X131" s="3"/>
      <c r="Y131" s="19"/>
      <c r="Z131" s="3"/>
      <c r="AA131" s="20"/>
      <c r="AB131" s="3"/>
      <c r="AC131" s="3"/>
      <c r="AD131" s="3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0.0206693922051631</v>
      </c>
      <c r="AU131" s="25">
        <f t="shared" si="132"/>
        <v>52.122</v>
      </c>
      <c r="AV131" s="1">
        <f t="shared" si="133"/>
        <v>0.26</v>
      </c>
      <c r="AW131" s="2">
        <f t="shared" si="137"/>
        <v>0.0166666666666667</v>
      </c>
      <c r="AX131" s="1">
        <f t="shared" si="134"/>
        <v>31.2784827570251</v>
      </c>
    </row>
    <row r="132" s="1" customFormat="1" spans="1:50">
      <c r="A132" s="6"/>
      <c r="B132" s="6"/>
      <c r="C132" s="9">
        <v>9</v>
      </c>
      <c r="D132" s="12">
        <v>23.5536664123333</v>
      </c>
      <c r="E132" s="13">
        <f t="shared" si="135"/>
        <v>27.2462841629032</v>
      </c>
      <c r="F132" s="9" t="s">
        <v>109</v>
      </c>
      <c r="G132" s="6">
        <v>10</v>
      </c>
      <c r="H132" s="11">
        <f t="shared" si="119"/>
        <v>23.5536664123333</v>
      </c>
      <c r="I132" s="11">
        <f t="shared" si="120"/>
        <v>296.703666412333</v>
      </c>
      <c r="J132" s="11">
        <f t="shared" si="121"/>
        <v>0.295228171142452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1.22677535220662</v>
      </c>
      <c r="P132" s="11">
        <f t="shared" si="124"/>
        <v>0.362178643634599</v>
      </c>
      <c r="Q132" s="16">
        <f t="shared" si="125"/>
        <v>0.0941664473449956</v>
      </c>
      <c r="R132" s="11">
        <f t="shared" si="126"/>
        <v>0.1355172</v>
      </c>
      <c r="S132" s="17">
        <f t="shared" si="127"/>
        <v>0.694867126423772</v>
      </c>
      <c r="T132" s="3">
        <v>0.01</v>
      </c>
      <c r="U132" s="18">
        <f t="shared" si="128"/>
        <v>0.00694867126423772</v>
      </c>
      <c r="V132" s="17"/>
      <c r="W132" s="3"/>
      <c r="X132" s="3"/>
      <c r="Y132" s="19"/>
      <c r="Z132" s="3"/>
      <c r="AA132" s="20"/>
      <c r="AB132" s="3"/>
      <c r="AC132" s="3"/>
      <c r="AD132" s="3"/>
      <c r="AE132" s="17">
        <v>0.005</v>
      </c>
      <c r="AF132" s="3">
        <v>0.49</v>
      </c>
      <c r="AG132" s="18">
        <f t="shared" si="129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0.0168986712642377</v>
      </c>
      <c r="AU132" s="25">
        <f t="shared" si="132"/>
        <v>52.122</v>
      </c>
      <c r="AV132" s="1">
        <f t="shared" si="133"/>
        <v>0.26</v>
      </c>
      <c r="AW132" s="2">
        <f t="shared" si="137"/>
        <v>0.0166666666666667</v>
      </c>
      <c r="AX132" s="1">
        <f t="shared" si="134"/>
        <v>25.5723435168578</v>
      </c>
    </row>
    <row r="133" s="1" customFormat="1" spans="1:50">
      <c r="A133" s="6"/>
      <c r="B133" s="6"/>
      <c r="C133" s="9">
        <v>10</v>
      </c>
      <c r="D133" s="12">
        <v>17.7681562303226</v>
      </c>
      <c r="E133" s="13">
        <f t="shared" si="135"/>
        <v>23.5536664123333</v>
      </c>
      <c r="F133" s="9" t="s">
        <v>109</v>
      </c>
      <c r="G133" s="6">
        <v>11</v>
      </c>
      <c r="H133" s="11">
        <f t="shared" si="119"/>
        <v>17.7681562303226</v>
      </c>
      <c r="I133" s="11">
        <f t="shared" si="120"/>
        <v>290.918156230323</v>
      </c>
      <c r="J133" s="11">
        <f t="shared" si="121"/>
        <v>0.153718582944596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0.821366873143421</v>
      </c>
      <c r="O133" s="11">
        <f t="shared" si="136"/>
        <v>0.564449835428601</v>
      </c>
      <c r="P133" s="11">
        <f t="shared" si="124"/>
        <v>0.0867664288453951</v>
      </c>
      <c r="Q133" s="16">
        <f t="shared" si="125"/>
        <v>0.0225592714998027</v>
      </c>
      <c r="R133" s="11">
        <f t="shared" si="126"/>
        <v>0.1355172</v>
      </c>
      <c r="S133" s="17">
        <f t="shared" si="127"/>
        <v>0.166467957571458</v>
      </c>
      <c r="T133" s="3">
        <v>0.01</v>
      </c>
      <c r="U133" s="18">
        <f t="shared" si="128"/>
        <v>0.00166467957571458</v>
      </c>
      <c r="V133" s="17"/>
      <c r="W133" s="3"/>
      <c r="X133" s="3"/>
      <c r="Y133" s="19"/>
      <c r="Z133" s="3"/>
      <c r="AA133" s="20"/>
      <c r="AB133" s="3"/>
      <c r="AC133" s="3"/>
      <c r="AD133" s="3"/>
      <c r="AE133" s="17">
        <v>0.001</v>
      </c>
      <c r="AF133" s="3">
        <v>0.49</v>
      </c>
      <c r="AG133" s="18">
        <f t="shared" si="129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0.00715467957571458</v>
      </c>
      <c r="AU133" s="25">
        <f t="shared" si="132"/>
        <v>52.122</v>
      </c>
      <c r="AV133" s="1">
        <f t="shared" si="133"/>
        <v>0.26</v>
      </c>
      <c r="AW133" s="2">
        <f t="shared" si="137"/>
        <v>0.0166666666666667</v>
      </c>
      <c r="AX133" s="1">
        <f t="shared" si="134"/>
        <v>10.8270005968113</v>
      </c>
    </row>
    <row r="134" s="1" customFormat="1" spans="1:51">
      <c r="A134" s="6"/>
      <c r="B134" s="6"/>
      <c r="C134" s="9">
        <v>11</v>
      </c>
      <c r="D134" s="12">
        <v>12.3317970006667</v>
      </c>
      <c r="E134" s="13">
        <f t="shared" si="135"/>
        <v>17.7681562303226</v>
      </c>
      <c r="F134" s="9" t="s">
        <v>111</v>
      </c>
      <c r="G134" s="6">
        <v>12</v>
      </c>
      <c r="H134" s="11">
        <f t="shared" si="119"/>
        <v>12.3317970006667</v>
      </c>
      <c r="I134" s="11">
        <f t="shared" si="120"/>
        <v>285.481797000667</v>
      </c>
      <c r="J134" s="11">
        <f t="shared" si="121"/>
        <v>0.0812701206947648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0.998903406583206</v>
      </c>
      <c r="P134" s="11">
        <f t="shared" si="124"/>
        <v>0.0811810004154289</v>
      </c>
      <c r="Q134" s="16">
        <f t="shared" si="125"/>
        <v>0.0211070601080115</v>
      </c>
      <c r="R134" s="11">
        <f t="shared" si="126"/>
        <v>0.1355172</v>
      </c>
      <c r="S134" s="17">
        <f t="shared" si="127"/>
        <v>0.155751890594046</v>
      </c>
      <c r="T134" s="3">
        <v>0.01</v>
      </c>
      <c r="U134" s="18">
        <f t="shared" si="128"/>
        <v>0.00155751890594046</v>
      </c>
      <c r="V134" s="17"/>
      <c r="W134" s="3"/>
      <c r="X134" s="3"/>
      <c r="Y134" s="19"/>
      <c r="Z134" s="3"/>
      <c r="AA134" s="20"/>
      <c r="AB134" s="3"/>
      <c r="AC134" s="3"/>
      <c r="AD134" s="3"/>
      <c r="AE134" s="17">
        <v>0.001</v>
      </c>
      <c r="AF134" s="3">
        <v>0.49</v>
      </c>
      <c r="AG134" s="18">
        <f t="shared" si="129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0.00704751890594046</v>
      </c>
      <c r="AU134" s="25">
        <f t="shared" si="132"/>
        <v>52.122</v>
      </c>
      <c r="AV134" s="1">
        <f t="shared" si="133"/>
        <v>0.26</v>
      </c>
      <c r="AW134" s="2">
        <f t="shared" si="137"/>
        <v>0.0166666666666667</v>
      </c>
      <c r="AX134" s="1">
        <f t="shared" si="134"/>
        <v>10.6648369913946</v>
      </c>
      <c r="AY134" s="1">
        <f>SUM(AX123:AX134)</f>
        <v>242.47035267138</v>
      </c>
    </row>
    <row r="135" s="1" customFormat="1" spans="1:46">
      <c r="A135" s="6"/>
      <c r="B135" s="6"/>
      <c r="C135" s="9">
        <v>12</v>
      </c>
      <c r="D135" s="12">
        <v>6.07551288622581</v>
      </c>
      <c r="E135" s="13">
        <f t="shared" si="135"/>
        <v>12.3317970006667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4.82</v>
      </c>
      <c r="E139" s="9"/>
      <c r="F139" s="9"/>
      <c r="G139" s="6">
        <v>1</v>
      </c>
      <c r="H139" s="11">
        <f t="shared" ref="H139:H150" si="138">E140</f>
        <v>4.82</v>
      </c>
      <c r="I139" s="11">
        <f t="shared" ref="I139:I150" si="139">H139+273.15</f>
        <v>277.97</v>
      </c>
      <c r="J139" s="11">
        <f t="shared" ref="J139:J150" si="140">EXP(($C$18*(I139-$C$16))/($C$19*I139*$C$16))</f>
        <v>0.0323331125476764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0.00920523714232347</v>
      </c>
      <c r="Q139" s="16">
        <f t="shared" ref="Q139:Q150" si="144">P139*$B$125</f>
        <v>0.0023933616570041</v>
      </c>
      <c r="R139" s="11">
        <f t="shared" ref="R139:R150" si="145">L139*$B$125</f>
        <v>0.074022</v>
      </c>
      <c r="S139" s="17">
        <f t="shared" ref="S139:S150" si="146">Q139/R139</f>
        <v>0.0323331125476764</v>
      </c>
      <c r="T139" s="3">
        <v>0.01</v>
      </c>
      <c r="U139" s="18">
        <f t="shared" ref="U139:U150" si="147">S139*T139</f>
        <v>0.000323331125476764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0.00581333112547676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>$E$11/12</f>
        <v>0.141666666666667</v>
      </c>
      <c r="AX139" s="1">
        <f t="shared" ref="AX139:AX150" si="153">AW139*10000*AV139*0.67*AU139*AT139</f>
        <v>40.8440081411064</v>
      </c>
      <c r="AZ139" s="2">
        <f>$E$12/12</f>
        <v>0.05</v>
      </c>
      <c r="BA139" s="1">
        <f t="shared" ref="BA139:BA150" si="154">AZ139*10000*AV139*0.67*AU139*AT139</f>
        <v>14.4155322850964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3.0278103506129</v>
      </c>
      <c r="E140" s="13">
        <f t="shared" ref="E140:E151" si="155">D139</f>
        <v>4.82</v>
      </c>
      <c r="F140" s="9" t="s">
        <v>109</v>
      </c>
      <c r="G140" s="6">
        <v>2</v>
      </c>
      <c r="H140" s="11">
        <f t="shared" si="138"/>
        <v>3.0278103506129</v>
      </c>
      <c r="I140" s="11">
        <f t="shared" si="139"/>
        <v>276.177810350613</v>
      </c>
      <c r="J140" s="11">
        <f t="shared" si="140"/>
        <v>0.0257590172805898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0.560194762857677</v>
      </c>
      <c r="P140" s="11">
        <f t="shared" si="143"/>
        <v>0.0144300665769468</v>
      </c>
      <c r="Q140" s="16">
        <f t="shared" si="144"/>
        <v>0.00375181731000617</v>
      </c>
      <c r="R140" s="11">
        <f t="shared" si="145"/>
        <v>0.074022</v>
      </c>
      <c r="S140" s="17">
        <f t="shared" si="146"/>
        <v>0.0506851653563288</v>
      </c>
      <c r="T140" s="3">
        <v>0.01</v>
      </c>
      <c r="U140" s="18">
        <f t="shared" si="147"/>
        <v>0.000506851653563288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0.00599685165356329</v>
      </c>
      <c r="AU140" s="25">
        <f t="shared" si="151"/>
        <v>28.47</v>
      </c>
      <c r="AV140" s="1">
        <f t="shared" si="152"/>
        <v>0.26</v>
      </c>
      <c r="AW140" s="2">
        <f t="shared" ref="AW140:AW150" si="157">$E$11/12</f>
        <v>0.141666666666667</v>
      </c>
      <c r="AX140" s="1">
        <f t="shared" si="153"/>
        <v>42.1334089650809</v>
      </c>
      <c r="AZ140" s="2">
        <f t="shared" ref="AZ140:AZ150" si="158">$E$12/12</f>
        <v>0.05</v>
      </c>
      <c r="BA140" s="1">
        <f t="shared" si="154"/>
        <v>14.8706149288521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3.84612029164286</v>
      </c>
      <c r="E141" s="13">
        <f t="shared" si="155"/>
        <v>3.0278103506129</v>
      </c>
      <c r="F141" s="9" t="s">
        <v>109</v>
      </c>
      <c r="G141" s="6">
        <v>3</v>
      </c>
      <c r="H141" s="11">
        <f t="shared" si="138"/>
        <v>3.84612029164286</v>
      </c>
      <c r="I141" s="11">
        <f t="shared" si="139"/>
        <v>276.996120291643</v>
      </c>
      <c r="J141" s="11">
        <f t="shared" si="140"/>
        <v>0.0285865861792871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0.83046469628073</v>
      </c>
      <c r="P141" s="11">
        <f t="shared" si="143"/>
        <v>0.0237401506090846</v>
      </c>
      <c r="Q141" s="16">
        <f t="shared" si="144"/>
        <v>0.00617243915836199</v>
      </c>
      <c r="R141" s="11">
        <f t="shared" si="145"/>
        <v>0.074022</v>
      </c>
      <c r="S141" s="17">
        <f t="shared" si="146"/>
        <v>0.0833865493821025</v>
      </c>
      <c r="T141" s="3">
        <v>0.01</v>
      </c>
      <c r="U141" s="18">
        <f t="shared" si="147"/>
        <v>0.000833865493821025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0.00632386549382102</v>
      </c>
      <c r="AU141" s="25">
        <f t="shared" si="151"/>
        <v>28.47</v>
      </c>
      <c r="AV141" s="1">
        <f t="shared" si="152"/>
        <v>0.26</v>
      </c>
      <c r="AW141" s="2">
        <f t="shared" si="157"/>
        <v>0.141666666666667</v>
      </c>
      <c r="AX141" s="1">
        <f t="shared" si="153"/>
        <v>44.4309825361453</v>
      </c>
      <c r="AZ141" s="2">
        <f t="shared" si="158"/>
        <v>0.05</v>
      </c>
      <c r="BA141" s="1">
        <f t="shared" si="154"/>
        <v>15.6815232480513</v>
      </c>
    </row>
    <row r="142" s="1" customFormat="1" spans="1:53">
      <c r="A142" s="6"/>
      <c r="B142" s="6"/>
      <c r="C142" s="9">
        <v>3</v>
      </c>
      <c r="D142" s="12">
        <v>11.0039479668065</v>
      </c>
      <c r="E142" s="13">
        <f t="shared" si="155"/>
        <v>3.84612029164286</v>
      </c>
      <c r="F142" s="9" t="s">
        <v>109</v>
      </c>
      <c r="G142" s="6">
        <v>4</v>
      </c>
      <c r="H142" s="11">
        <f t="shared" si="138"/>
        <v>11.0039479668065</v>
      </c>
      <c r="I142" s="11">
        <f t="shared" si="139"/>
        <v>284.153947966806</v>
      </c>
      <c r="J142" s="11">
        <f t="shared" si="140"/>
        <v>0.0692968167060128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1.09142454567165</v>
      </c>
      <c r="P142" s="11">
        <f t="shared" si="143"/>
        <v>0.0756322466898513</v>
      </c>
      <c r="Q142" s="16">
        <f t="shared" si="144"/>
        <v>0.0196643841393613</v>
      </c>
      <c r="R142" s="11">
        <f t="shared" si="145"/>
        <v>0.074022</v>
      </c>
      <c r="S142" s="17">
        <f t="shared" si="146"/>
        <v>0.26565594200861</v>
      </c>
      <c r="T142" s="3">
        <v>0.01</v>
      </c>
      <c r="U142" s="18">
        <f t="shared" si="147"/>
        <v>0.0026565594200861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8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0.0081465594200861</v>
      </c>
      <c r="AU142" s="25">
        <f t="shared" si="151"/>
        <v>28.47</v>
      </c>
      <c r="AV142" s="1">
        <f t="shared" si="152"/>
        <v>0.26</v>
      </c>
      <c r="AW142" s="2">
        <f t="shared" si="157"/>
        <v>0.141666666666667</v>
      </c>
      <c r="AX142" s="1">
        <f t="shared" si="153"/>
        <v>57.2370869806105</v>
      </c>
      <c r="AZ142" s="2">
        <f t="shared" si="158"/>
        <v>0.05</v>
      </c>
      <c r="BA142" s="1">
        <f t="shared" si="154"/>
        <v>20.201324816686</v>
      </c>
    </row>
    <row r="143" s="1" customFormat="1" spans="1:53">
      <c r="A143" s="6"/>
      <c r="B143" s="6"/>
      <c r="C143" s="9">
        <v>4</v>
      </c>
      <c r="D143" s="12">
        <v>15.5215993483333</v>
      </c>
      <c r="E143" s="13">
        <f t="shared" si="155"/>
        <v>11.0039479668065</v>
      </c>
      <c r="F143" s="9" t="s">
        <v>109</v>
      </c>
      <c r="G143" s="6">
        <v>5</v>
      </c>
      <c r="H143" s="11">
        <f t="shared" si="138"/>
        <v>15.5215993483333</v>
      </c>
      <c r="I143" s="11">
        <f t="shared" si="139"/>
        <v>288.671599348333</v>
      </c>
      <c r="J143" s="11">
        <f t="shared" si="140"/>
        <v>0.118469221661488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0.965002684032704</v>
      </c>
      <c r="O143" s="11">
        <f t="shared" si="156"/>
        <v>0.33548961494909</v>
      </c>
      <c r="P143" s="11">
        <f t="shared" si="143"/>
        <v>0.0397451935585309</v>
      </c>
      <c r="Q143" s="16">
        <f t="shared" si="144"/>
        <v>0.010333750325218</v>
      </c>
      <c r="R143" s="11">
        <f t="shared" si="145"/>
        <v>0.074022</v>
      </c>
      <c r="S143" s="17">
        <f t="shared" si="146"/>
        <v>0.139603770841345</v>
      </c>
      <c r="T143" s="3">
        <v>0.01</v>
      </c>
      <c r="U143" s="18">
        <f t="shared" si="147"/>
        <v>0.00139603770841345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0.0113460377084134</v>
      </c>
      <c r="AU143" s="25">
        <f t="shared" si="151"/>
        <v>28.47</v>
      </c>
      <c r="AV143" s="1">
        <f t="shared" si="152"/>
        <v>0.26</v>
      </c>
      <c r="AW143" s="2">
        <f t="shared" si="157"/>
        <v>0.141666666666667</v>
      </c>
      <c r="AX143" s="1">
        <f t="shared" si="153"/>
        <v>79.7163702753528</v>
      </c>
      <c r="AZ143" s="2">
        <f t="shared" si="158"/>
        <v>0.05</v>
      </c>
      <c r="BA143" s="1">
        <f t="shared" si="154"/>
        <v>28.135189508948</v>
      </c>
    </row>
    <row r="144" s="1" customFormat="1" spans="1:53">
      <c r="A144" s="6"/>
      <c r="B144" s="6"/>
      <c r="C144" s="9">
        <v>5</v>
      </c>
      <c r="D144" s="12">
        <v>21.2143903629032</v>
      </c>
      <c r="E144" s="13">
        <f t="shared" si="155"/>
        <v>15.5215993483333</v>
      </c>
      <c r="F144" s="9" t="s">
        <v>111</v>
      </c>
      <c r="G144" s="6">
        <v>6</v>
      </c>
      <c r="H144" s="11">
        <f t="shared" si="138"/>
        <v>21.2143903629032</v>
      </c>
      <c r="I144" s="11">
        <f t="shared" si="139"/>
        <v>294.364390362903</v>
      </c>
      <c r="J144" s="11">
        <f t="shared" si="140"/>
        <v>0.22745664478902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0.580444421390559</v>
      </c>
      <c r="P144" s="11">
        <f t="shared" si="143"/>
        <v>0.132025940576001</v>
      </c>
      <c r="Q144" s="16">
        <f t="shared" si="144"/>
        <v>0.0343267445497602</v>
      </c>
      <c r="R144" s="11">
        <f t="shared" si="145"/>
        <v>0.074022</v>
      </c>
      <c r="S144" s="17">
        <f t="shared" si="146"/>
        <v>0.46373705857394</v>
      </c>
      <c r="T144" s="3">
        <v>0.01</v>
      </c>
      <c r="U144" s="18">
        <f t="shared" si="147"/>
        <v>0.0046373705857394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0.01</v>
      </c>
      <c r="AF144" s="3">
        <v>0.49</v>
      </c>
      <c r="AG144" s="18">
        <f t="shared" si="148"/>
        <v>0.0049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0.02</v>
      </c>
      <c r="AR144" s="3">
        <v>0.5</v>
      </c>
      <c r="AS144" s="3">
        <f t="shared" si="149"/>
        <v>0.01</v>
      </c>
      <c r="AT144" s="2">
        <f t="shared" si="150"/>
        <v>0.0195373705857394</v>
      </c>
      <c r="AU144" s="25">
        <f t="shared" si="151"/>
        <v>28.47</v>
      </c>
      <c r="AV144" s="1">
        <f t="shared" si="152"/>
        <v>0.26</v>
      </c>
      <c r="AW144" s="2">
        <f t="shared" si="157"/>
        <v>0.141666666666667</v>
      </c>
      <c r="AX144" s="1">
        <f t="shared" si="153"/>
        <v>137.268032051814</v>
      </c>
      <c r="AZ144" s="2">
        <f t="shared" si="158"/>
        <v>0.05</v>
      </c>
      <c r="BA144" s="1">
        <f t="shared" si="154"/>
        <v>48.4475407241697</v>
      </c>
    </row>
    <row r="145" s="1" customFormat="1" spans="1:53">
      <c r="A145" s="6"/>
      <c r="B145" s="6"/>
      <c r="C145" s="9">
        <v>6</v>
      </c>
      <c r="D145" s="12">
        <v>24.993172439</v>
      </c>
      <c r="E145" s="13">
        <f t="shared" si="155"/>
        <v>21.2143903629032</v>
      </c>
      <c r="F145" s="9" t="s">
        <v>109</v>
      </c>
      <c r="G145" s="6">
        <v>7</v>
      </c>
      <c r="H145" s="11">
        <f t="shared" si="138"/>
        <v>24.993172439</v>
      </c>
      <c r="I145" s="11">
        <f t="shared" si="139"/>
        <v>298.143172439</v>
      </c>
      <c r="J145" s="11">
        <f t="shared" si="140"/>
        <v>0.345915521766171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0.733118480814558</v>
      </c>
      <c r="P145" s="11">
        <f t="shared" si="143"/>
        <v>0.25359706180739</v>
      </c>
      <c r="Q145" s="16">
        <f t="shared" si="144"/>
        <v>0.0659352360699215</v>
      </c>
      <c r="R145" s="11">
        <f t="shared" si="145"/>
        <v>0.074022</v>
      </c>
      <c r="S145" s="17">
        <f t="shared" si="146"/>
        <v>0.89075188551946</v>
      </c>
      <c r="T145" s="3">
        <v>0.01</v>
      </c>
      <c r="U145" s="18">
        <f t="shared" si="147"/>
        <v>0.0089075188551946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0.01</v>
      </c>
      <c r="AF145" s="3">
        <v>0.49</v>
      </c>
      <c r="AG145" s="18">
        <f t="shared" si="148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0.0238075188551946</v>
      </c>
      <c r="AU145" s="25">
        <f t="shared" si="151"/>
        <v>28.47</v>
      </c>
      <c r="AV145" s="1">
        <f t="shared" si="152"/>
        <v>0.26</v>
      </c>
      <c r="AW145" s="2">
        <f t="shared" si="157"/>
        <v>0.141666666666667</v>
      </c>
      <c r="AX145" s="1">
        <f t="shared" si="153"/>
        <v>167.269758586367</v>
      </c>
      <c r="AZ145" s="2">
        <f t="shared" si="158"/>
        <v>0.05</v>
      </c>
      <c r="BA145" s="1">
        <f t="shared" si="154"/>
        <v>59.0363853834237</v>
      </c>
    </row>
    <row r="146" s="1" customFormat="1" spans="1:53">
      <c r="A146" s="6"/>
      <c r="B146" s="6"/>
      <c r="C146" s="9">
        <v>7</v>
      </c>
      <c r="D146" s="12">
        <v>27.7965942948387</v>
      </c>
      <c r="E146" s="13">
        <f t="shared" si="155"/>
        <v>24.993172439</v>
      </c>
      <c r="F146" s="9" t="s">
        <v>109</v>
      </c>
      <c r="G146" s="6">
        <v>8</v>
      </c>
      <c r="H146" s="11">
        <f t="shared" si="138"/>
        <v>27.7965942948387</v>
      </c>
      <c r="I146" s="11">
        <f t="shared" si="139"/>
        <v>300.946594294839</v>
      </c>
      <c r="J146" s="11">
        <f t="shared" si="140"/>
        <v>0.468912460129695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0.764221419007168</v>
      </c>
      <c r="P146" s="11">
        <f t="shared" si="143"/>
        <v>0.358352945670457</v>
      </c>
      <c r="Q146" s="16">
        <f t="shared" si="144"/>
        <v>0.0931717658743189</v>
      </c>
      <c r="R146" s="11">
        <f t="shared" si="145"/>
        <v>0.074022</v>
      </c>
      <c r="S146" s="17">
        <f t="shared" si="146"/>
        <v>1.25870370801004</v>
      </c>
      <c r="T146" s="3">
        <v>0.01</v>
      </c>
      <c r="U146" s="18">
        <f t="shared" si="147"/>
        <v>0.0125870370801004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0.01</v>
      </c>
      <c r="AF146" s="3">
        <v>0.49</v>
      </c>
      <c r="AG146" s="18">
        <f t="shared" si="148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0.0274870370801004</v>
      </c>
      <c r="AU146" s="25">
        <f t="shared" si="151"/>
        <v>28.47</v>
      </c>
      <c r="AV146" s="1">
        <f t="shared" si="152"/>
        <v>0.26</v>
      </c>
      <c r="AW146" s="2">
        <f t="shared" si="157"/>
        <v>0.141666666666667</v>
      </c>
      <c r="AX146" s="1">
        <f t="shared" si="153"/>
        <v>193.121764792374</v>
      </c>
      <c r="AZ146" s="2">
        <f t="shared" si="158"/>
        <v>0.05</v>
      </c>
      <c r="BA146" s="1">
        <f t="shared" si="154"/>
        <v>68.1606228678968</v>
      </c>
    </row>
    <row r="147" s="1" customFormat="1" spans="1:53">
      <c r="A147" s="6"/>
      <c r="B147" s="6"/>
      <c r="C147" s="9">
        <v>8</v>
      </c>
      <c r="D147" s="12">
        <v>27.2462841629032</v>
      </c>
      <c r="E147" s="13">
        <f t="shared" si="155"/>
        <v>27.7965942948387</v>
      </c>
      <c r="F147" s="9" t="s">
        <v>109</v>
      </c>
      <c r="G147" s="6">
        <v>9</v>
      </c>
      <c r="H147" s="11">
        <f t="shared" si="138"/>
        <v>27.2462841629032</v>
      </c>
      <c r="I147" s="11">
        <f t="shared" si="139"/>
        <v>300.396284162903</v>
      </c>
      <c r="J147" s="11">
        <f t="shared" si="140"/>
        <v>0.441927350964068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0.690568473336711</v>
      </c>
      <c r="P147" s="11">
        <f t="shared" si="143"/>
        <v>0.305181096080993</v>
      </c>
      <c r="Q147" s="16">
        <f t="shared" si="144"/>
        <v>0.0793470849810582</v>
      </c>
      <c r="R147" s="11">
        <f t="shared" si="145"/>
        <v>0.074022</v>
      </c>
      <c r="S147" s="17">
        <f t="shared" si="146"/>
        <v>1.07193922051631</v>
      </c>
      <c r="T147" s="3">
        <v>0.01</v>
      </c>
      <c r="U147" s="18">
        <f t="shared" si="147"/>
        <v>0.0107193922051631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0.0206693922051631</v>
      </c>
      <c r="AU147" s="25">
        <f t="shared" si="151"/>
        <v>28.47</v>
      </c>
      <c r="AV147" s="1">
        <f t="shared" si="152"/>
        <v>0.26</v>
      </c>
      <c r="AW147" s="2">
        <f t="shared" si="157"/>
        <v>0.141666666666667</v>
      </c>
      <c r="AX147" s="1">
        <f t="shared" si="153"/>
        <v>145.221527086188</v>
      </c>
      <c r="AZ147" s="2">
        <f t="shared" si="158"/>
        <v>0.05</v>
      </c>
      <c r="BA147" s="1">
        <f t="shared" si="154"/>
        <v>51.2546566186545</v>
      </c>
    </row>
    <row r="148" s="1" customFormat="1" spans="1:53">
      <c r="A148" s="6"/>
      <c r="B148" s="6"/>
      <c r="C148" s="9">
        <v>9</v>
      </c>
      <c r="D148" s="12">
        <v>23.5536664123333</v>
      </c>
      <c r="E148" s="13">
        <f t="shared" si="155"/>
        <v>27.2462841629032</v>
      </c>
      <c r="F148" s="9" t="s">
        <v>109</v>
      </c>
      <c r="G148" s="6">
        <v>10</v>
      </c>
      <c r="H148" s="11">
        <f t="shared" si="138"/>
        <v>23.5536664123333</v>
      </c>
      <c r="I148" s="11">
        <f t="shared" si="139"/>
        <v>296.703666412333</v>
      </c>
      <c r="J148" s="11">
        <f t="shared" si="140"/>
        <v>0.295228171142452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0.670087377255717</v>
      </c>
      <c r="P148" s="11">
        <f t="shared" si="143"/>
        <v>0.197828670892848</v>
      </c>
      <c r="Q148" s="16">
        <f t="shared" si="144"/>
        <v>0.0514354544321405</v>
      </c>
      <c r="R148" s="11">
        <f t="shared" si="145"/>
        <v>0.074022</v>
      </c>
      <c r="S148" s="17">
        <f t="shared" si="146"/>
        <v>0.694867126423772</v>
      </c>
      <c r="T148" s="3">
        <v>0.01</v>
      </c>
      <c r="U148" s="18">
        <f t="shared" si="147"/>
        <v>0.00694867126423772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0.005</v>
      </c>
      <c r="AF148" s="3">
        <v>0.49</v>
      </c>
      <c r="AG148" s="18">
        <f t="shared" si="148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0.0168986712642377</v>
      </c>
      <c r="AU148" s="25">
        <f t="shared" si="151"/>
        <v>28.47</v>
      </c>
      <c r="AV148" s="1">
        <f t="shared" si="152"/>
        <v>0.26</v>
      </c>
      <c r="AW148" s="2">
        <f t="shared" si="157"/>
        <v>0.141666666666667</v>
      </c>
      <c r="AX148" s="1">
        <f t="shared" si="153"/>
        <v>118.72873775684</v>
      </c>
      <c r="AZ148" s="2">
        <f t="shared" si="158"/>
        <v>0.05</v>
      </c>
      <c r="BA148" s="1">
        <f t="shared" si="154"/>
        <v>41.904260384767</v>
      </c>
    </row>
    <row r="149" s="1" customFormat="1" spans="1:53">
      <c r="A149" s="6"/>
      <c r="B149" s="6"/>
      <c r="C149" s="9">
        <v>10</v>
      </c>
      <c r="D149" s="12">
        <v>17.7681562303226</v>
      </c>
      <c r="E149" s="13">
        <f t="shared" si="155"/>
        <v>23.5536664123333</v>
      </c>
      <c r="F149" s="9" t="s">
        <v>109</v>
      </c>
      <c r="G149" s="6">
        <v>11</v>
      </c>
      <c r="H149" s="11">
        <f t="shared" si="138"/>
        <v>17.7681562303226</v>
      </c>
      <c r="I149" s="11">
        <f t="shared" si="139"/>
        <v>290.918156230323</v>
      </c>
      <c r="J149" s="11">
        <f t="shared" si="140"/>
        <v>0.153718582944596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0.448645771044726</v>
      </c>
      <c r="O149" s="11">
        <f t="shared" si="156"/>
        <v>0.308312935318144</v>
      </c>
      <c r="P149" s="11">
        <f t="shared" si="143"/>
        <v>0.047393427520594</v>
      </c>
      <c r="Q149" s="16">
        <f t="shared" si="144"/>
        <v>0.0123222911553544</v>
      </c>
      <c r="R149" s="11">
        <f t="shared" si="145"/>
        <v>0.074022</v>
      </c>
      <c r="S149" s="17">
        <f t="shared" si="146"/>
        <v>0.166467957571458</v>
      </c>
      <c r="T149" s="3">
        <v>0.01</v>
      </c>
      <c r="U149" s="18">
        <f t="shared" si="147"/>
        <v>0.00166467957571458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0.00715467957571458</v>
      </c>
      <c r="AU149" s="25">
        <f t="shared" si="151"/>
        <v>28.47</v>
      </c>
      <c r="AV149" s="1">
        <f t="shared" si="152"/>
        <v>0.26</v>
      </c>
      <c r="AW149" s="2">
        <f t="shared" si="157"/>
        <v>0.141666666666667</v>
      </c>
      <c r="AX149" s="1">
        <f t="shared" si="153"/>
        <v>50.2682170566239</v>
      </c>
      <c r="AZ149" s="2">
        <f t="shared" si="158"/>
        <v>0.05</v>
      </c>
      <c r="BA149" s="1">
        <f t="shared" si="154"/>
        <v>17.7417236670437</v>
      </c>
    </row>
    <row r="150" s="1" customFormat="1" spans="1:54">
      <c r="A150" s="6"/>
      <c r="B150" s="6"/>
      <c r="C150" s="9">
        <v>11</v>
      </c>
      <c r="D150" s="12">
        <v>12.3317970006667</v>
      </c>
      <c r="E150" s="13">
        <f t="shared" si="155"/>
        <v>17.7681562303226</v>
      </c>
      <c r="F150" s="9" t="s">
        <v>111</v>
      </c>
      <c r="G150" s="6">
        <v>12</v>
      </c>
      <c r="H150" s="11">
        <f t="shared" si="138"/>
        <v>12.3317970006667</v>
      </c>
      <c r="I150" s="11">
        <f t="shared" si="139"/>
        <v>285.481797000667</v>
      </c>
      <c r="J150" s="11">
        <f t="shared" si="140"/>
        <v>0.0812701206947648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0.54561950779755</v>
      </c>
      <c r="P150" s="11">
        <f t="shared" si="143"/>
        <v>0.044342563252125</v>
      </c>
      <c r="Q150" s="16">
        <f t="shared" si="144"/>
        <v>0.0115290664455525</v>
      </c>
      <c r="R150" s="11">
        <f t="shared" si="145"/>
        <v>0.074022</v>
      </c>
      <c r="S150" s="17">
        <f t="shared" si="146"/>
        <v>0.155751890594046</v>
      </c>
      <c r="T150" s="3">
        <v>0.01</v>
      </c>
      <c r="U150" s="18">
        <f t="shared" si="147"/>
        <v>0.00155751890594046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0.00704751890594046</v>
      </c>
      <c r="AU150" s="25">
        <f t="shared" si="151"/>
        <v>28.47</v>
      </c>
      <c r="AV150" s="1">
        <f t="shared" si="152"/>
        <v>0.26</v>
      </c>
      <c r="AW150" s="2">
        <f t="shared" si="157"/>
        <v>0.141666666666667</v>
      </c>
      <c r="AX150" s="1">
        <f t="shared" si="153"/>
        <v>49.5153146029036</v>
      </c>
      <c r="AY150" s="1">
        <f>SUM(AX139:AX150)</f>
        <v>1125.75520883141</v>
      </c>
      <c r="AZ150" s="2">
        <f t="shared" si="158"/>
        <v>0.05</v>
      </c>
      <c r="BA150" s="1">
        <f t="shared" si="154"/>
        <v>17.4759933892601</v>
      </c>
      <c r="BB150" s="1">
        <f>SUM(BA139:BA150)</f>
        <v>397.325367822849</v>
      </c>
    </row>
    <row r="151" s="1" customFormat="1" spans="1:46">
      <c r="A151" s="6"/>
      <c r="B151" s="6"/>
      <c r="C151" s="9">
        <v>12</v>
      </c>
      <c r="D151" s="12">
        <v>6.07551288622581</v>
      </c>
      <c r="E151" s="13">
        <f t="shared" si="155"/>
        <v>12.3317970006667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H29" sqref="H2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18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3.2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69.5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145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1174.03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34099366.1992887</v>
      </c>
      <c r="J16" s="7" t="s">
        <v>35</v>
      </c>
      <c r="K16" s="7">
        <f>I16/(10000*1000)</f>
        <v>3.40993661992887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18662595.4171063</v>
      </c>
      <c r="J17" s="7" t="s">
        <v>35</v>
      </c>
      <c r="K17" s="7">
        <f>I17/(10000*1000)</f>
        <v>1.86625954171063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7.76</v>
      </c>
      <c r="E29" s="9"/>
      <c r="F29" s="9"/>
      <c r="G29" s="6">
        <v>1</v>
      </c>
      <c r="H29" s="11">
        <f t="shared" ref="H29:H40" si="0">E30</f>
        <v>7.76</v>
      </c>
      <c r="I29" s="11">
        <f t="shared" ref="I29:I40" si="1">H29+273.15</f>
        <v>280.91</v>
      </c>
      <c r="J29" s="11">
        <f t="shared" ref="J29:J40" si="2">EXP(($C$18*(I29-$C$16))/($C$19*I29*$C$16))</f>
        <v>0.0466511001676116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0.0463435916656734</v>
      </c>
      <c r="Q29" s="16">
        <f t="shared" ref="Q29:Q40" si="6">P29*$B$31</f>
        <v>0.00602466691653754</v>
      </c>
      <c r="R29" s="11">
        <f t="shared" ref="R29:R40" si="7">L29*$B$31</f>
        <v>0.129143083333333</v>
      </c>
      <c r="S29" s="17">
        <f t="shared" ref="S29:S40" si="8">Q29/R29</f>
        <v>0.0466511001676117</v>
      </c>
      <c r="T29" s="3">
        <v>0.01</v>
      </c>
      <c r="U29" s="18">
        <f t="shared" ref="U29:U40" si="9">S29*T29</f>
        <v>0.000466511001676117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0.0223665110016761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0.266666666666667</v>
      </c>
      <c r="AU29" s="1">
        <f t="shared" ref="AU29:AU40" si="17">AT29*10000*AS29*0.67*AR29*AQ29</f>
        <v>516.075128024214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6.35088248674194</v>
      </c>
      <c r="E30" s="13">
        <f t="shared" ref="E30:E41" si="18">D29</f>
        <v>7.76</v>
      </c>
      <c r="F30" s="9" t="s">
        <v>109</v>
      </c>
      <c r="G30" s="6">
        <v>2</v>
      </c>
      <c r="H30" s="11">
        <f t="shared" si="0"/>
        <v>6.35088248674194</v>
      </c>
      <c r="I30" s="11">
        <f t="shared" si="1"/>
        <v>279.500882486742</v>
      </c>
      <c r="J30" s="11">
        <f t="shared" si="2"/>
        <v>0.0391714575380354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1.94047307500099</v>
      </c>
      <c r="P30" s="11">
        <f t="shared" si="5"/>
        <v>0.0760111586611023</v>
      </c>
      <c r="Q30" s="16">
        <f t="shared" si="6"/>
        <v>0.0098814506259433</v>
      </c>
      <c r="R30" s="11">
        <f t="shared" si="7"/>
        <v>0.129143083333333</v>
      </c>
      <c r="S30" s="17">
        <f t="shared" si="8"/>
        <v>0.0765155234867527</v>
      </c>
      <c r="T30" s="3">
        <v>0.01</v>
      </c>
      <c r="U30" s="18">
        <f t="shared" si="9"/>
        <v>0.000765155234867527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0.0226651552348675</v>
      </c>
      <c r="AR30" s="25">
        <f t="shared" si="15"/>
        <v>99.3408333333333</v>
      </c>
      <c r="AS30" s="1">
        <f t="shared" si="16"/>
        <v>0.13</v>
      </c>
      <c r="AT30" s="2">
        <f t="shared" ref="AT30:AT40" si="20">$E$4/12</f>
        <v>0.266666666666667</v>
      </c>
      <c r="AU30" s="1">
        <f t="shared" si="17"/>
        <v>522.965914918352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6.89782116835714</v>
      </c>
      <c r="E31" s="13">
        <f t="shared" si="18"/>
        <v>6.35088248674194</v>
      </c>
      <c r="F31" s="9" t="s">
        <v>109</v>
      </c>
      <c r="G31" s="6">
        <v>3</v>
      </c>
      <c r="H31" s="11">
        <f t="shared" si="0"/>
        <v>6.89782116835714</v>
      </c>
      <c r="I31" s="11">
        <f t="shared" si="1"/>
        <v>280.047821168357</v>
      </c>
      <c r="J31" s="11">
        <f t="shared" si="2"/>
        <v>0.0419292802999438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2.85787024967322</v>
      </c>
      <c r="P31" s="11">
        <f t="shared" si="5"/>
        <v>0.119828442759419</v>
      </c>
      <c r="Q31" s="16">
        <f t="shared" si="6"/>
        <v>0.0155776975587245</v>
      </c>
      <c r="R31" s="11">
        <f t="shared" si="7"/>
        <v>0.129143083333333</v>
      </c>
      <c r="S31" s="17">
        <f t="shared" si="8"/>
        <v>0.12062355301303</v>
      </c>
      <c r="T31" s="3">
        <v>0.01</v>
      </c>
      <c r="U31" s="18">
        <f t="shared" si="9"/>
        <v>0.0012062355301303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0.0231062355301303</v>
      </c>
      <c r="AR31" s="25">
        <f t="shared" si="15"/>
        <v>99.3408333333333</v>
      </c>
      <c r="AS31" s="1">
        <f t="shared" si="16"/>
        <v>0.13</v>
      </c>
      <c r="AT31" s="2">
        <f t="shared" si="20"/>
        <v>0.266666666666667</v>
      </c>
      <c r="AU31" s="1">
        <f t="shared" si="17"/>
        <v>533.143209438254</v>
      </c>
    </row>
    <row r="32" s="1" customFormat="1" spans="1:47">
      <c r="A32" s="6"/>
      <c r="B32" s="6"/>
      <c r="C32" s="9">
        <v>3</v>
      </c>
      <c r="D32" s="12">
        <v>12.1310910020323</v>
      </c>
      <c r="E32" s="13">
        <f t="shared" si="18"/>
        <v>6.89782116835714</v>
      </c>
      <c r="F32" s="9" t="s">
        <v>109</v>
      </c>
      <c r="G32" s="6">
        <v>4</v>
      </c>
      <c r="H32" s="11">
        <f t="shared" si="0"/>
        <v>12.1310910020323</v>
      </c>
      <c r="I32" s="11">
        <f t="shared" si="1"/>
        <v>285.281091002032</v>
      </c>
      <c r="J32" s="11">
        <f t="shared" si="2"/>
        <v>0.0793432368442942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3.73145014024714</v>
      </c>
      <c r="P32" s="11">
        <f t="shared" si="5"/>
        <v>0.296065332250304</v>
      </c>
      <c r="Q32" s="16">
        <f t="shared" si="6"/>
        <v>0.0384884931925395</v>
      </c>
      <c r="R32" s="11">
        <f t="shared" si="7"/>
        <v>0.129143083333333</v>
      </c>
      <c r="S32" s="17">
        <f t="shared" si="8"/>
        <v>0.298029845649544</v>
      </c>
      <c r="T32" s="3">
        <v>0.01</v>
      </c>
      <c r="U32" s="18">
        <f t="shared" si="9"/>
        <v>0.00298029845649544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0.0324302984564954</v>
      </c>
      <c r="AR32" s="25">
        <f t="shared" si="15"/>
        <v>99.3408333333333</v>
      </c>
      <c r="AS32" s="1">
        <f t="shared" si="16"/>
        <v>0.13</v>
      </c>
      <c r="AT32" s="2">
        <f t="shared" si="20"/>
        <v>0.266666666666667</v>
      </c>
      <c r="AU32" s="1">
        <f t="shared" si="17"/>
        <v>748.282574181782</v>
      </c>
    </row>
    <row r="33" s="1" customFormat="1" spans="1:47">
      <c r="A33" s="6"/>
      <c r="B33" s="6"/>
      <c r="C33" s="9">
        <v>4</v>
      </c>
      <c r="D33" s="12">
        <v>17.742938851</v>
      </c>
      <c r="E33" s="13">
        <f t="shared" si="18"/>
        <v>12.1310910020323</v>
      </c>
      <c r="F33" s="9" t="s">
        <v>109</v>
      </c>
      <c r="G33" s="6">
        <v>5</v>
      </c>
      <c r="H33" s="11">
        <f t="shared" si="0"/>
        <v>17.742938851</v>
      </c>
      <c r="I33" s="11">
        <f t="shared" si="1"/>
        <v>290.892938851</v>
      </c>
      <c r="J33" s="11">
        <f t="shared" si="2"/>
        <v>0.153273226031954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3.26361556759699</v>
      </c>
      <c r="O33" s="11">
        <f t="shared" si="19"/>
        <v>1.16517757373317</v>
      </c>
      <c r="P33" s="11">
        <f t="shared" si="5"/>
        <v>0.178590525626169</v>
      </c>
      <c r="Q33" s="16">
        <f t="shared" si="6"/>
        <v>0.023216768331402</v>
      </c>
      <c r="R33" s="11">
        <f t="shared" si="7"/>
        <v>0.129143083333333</v>
      </c>
      <c r="S33" s="17">
        <f t="shared" si="8"/>
        <v>0.179775546100884</v>
      </c>
      <c r="T33" s="3">
        <v>0.01</v>
      </c>
      <c r="U33" s="18">
        <f t="shared" si="9"/>
        <v>0.00179775546100884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0.0312477554610088</v>
      </c>
      <c r="AR33" s="25">
        <f t="shared" si="15"/>
        <v>99.3408333333333</v>
      </c>
      <c r="AS33" s="1">
        <f t="shared" si="16"/>
        <v>0.13</v>
      </c>
      <c r="AT33" s="2">
        <f t="shared" si="20"/>
        <v>0.266666666666667</v>
      </c>
      <c r="AU33" s="1">
        <f t="shared" si="17"/>
        <v>720.997092429882</v>
      </c>
    </row>
    <row r="34" s="1" customFormat="1" spans="1:47">
      <c r="A34" s="6"/>
      <c r="B34" s="6"/>
      <c r="C34" s="9">
        <v>5</v>
      </c>
      <c r="D34" s="12">
        <v>21.0661846683871</v>
      </c>
      <c r="E34" s="13">
        <f t="shared" si="18"/>
        <v>17.742938851</v>
      </c>
      <c r="F34" s="9" t="s">
        <v>111</v>
      </c>
      <c r="G34" s="6">
        <v>6</v>
      </c>
      <c r="H34" s="11">
        <f t="shared" si="0"/>
        <v>21.0661846683871</v>
      </c>
      <c r="I34" s="11">
        <f t="shared" si="1"/>
        <v>294.216184668387</v>
      </c>
      <c r="J34" s="11">
        <f t="shared" si="2"/>
        <v>0.223698146513549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1.97999538144034</v>
      </c>
      <c r="P34" s="11">
        <f t="shared" si="5"/>
        <v>0.442921296933591</v>
      </c>
      <c r="Q34" s="16">
        <f t="shared" si="6"/>
        <v>0.0575797686013668</v>
      </c>
      <c r="R34" s="11">
        <f t="shared" si="7"/>
        <v>0.129143083333333</v>
      </c>
      <c r="S34" s="17">
        <f t="shared" si="8"/>
        <v>0.445860259141768</v>
      </c>
      <c r="T34" s="3">
        <v>0.01</v>
      </c>
      <c r="U34" s="18">
        <f t="shared" si="9"/>
        <v>0.00445860259141768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0.0339086025914177</v>
      </c>
      <c r="AR34" s="25">
        <f t="shared" si="15"/>
        <v>99.3408333333333</v>
      </c>
      <c r="AS34" s="1">
        <f t="shared" si="16"/>
        <v>0.13</v>
      </c>
      <c r="AT34" s="2">
        <f t="shared" si="20"/>
        <v>0.266666666666667</v>
      </c>
      <c r="AU34" s="1">
        <f t="shared" si="17"/>
        <v>782.392319578886</v>
      </c>
    </row>
    <row r="35" s="1" customFormat="1" spans="1:47">
      <c r="A35" s="6"/>
      <c r="B35" s="6"/>
      <c r="C35" s="9">
        <v>6</v>
      </c>
      <c r="D35" s="12">
        <v>24.17974742</v>
      </c>
      <c r="E35" s="13">
        <f t="shared" si="18"/>
        <v>21.0661846683871</v>
      </c>
      <c r="F35" s="9" t="s">
        <v>109</v>
      </c>
      <c r="G35" s="6">
        <v>7</v>
      </c>
      <c r="H35" s="11">
        <f t="shared" si="0"/>
        <v>24.17974742</v>
      </c>
      <c r="I35" s="11">
        <f t="shared" si="1"/>
        <v>297.32974742</v>
      </c>
      <c r="J35" s="11">
        <f t="shared" si="2"/>
        <v>0.316350136841046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2.53048241784008</v>
      </c>
      <c r="P35" s="11">
        <f t="shared" si="5"/>
        <v>0.800518459157571</v>
      </c>
      <c r="Q35" s="16">
        <f t="shared" si="6"/>
        <v>0.104067399690484</v>
      </c>
      <c r="R35" s="11">
        <f t="shared" si="7"/>
        <v>0.129143083333333</v>
      </c>
      <c r="S35" s="17">
        <f t="shared" si="8"/>
        <v>0.805830223380019</v>
      </c>
      <c r="T35" s="3">
        <v>0.01</v>
      </c>
      <c r="U35" s="18">
        <f t="shared" si="9"/>
        <v>0.00805830223380019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0.0429583022338002</v>
      </c>
      <c r="AR35" s="25">
        <f t="shared" si="15"/>
        <v>99.3408333333333</v>
      </c>
      <c r="AS35" s="1">
        <f t="shared" si="16"/>
        <v>0.13</v>
      </c>
      <c r="AT35" s="2">
        <f t="shared" si="20"/>
        <v>0.266666666666667</v>
      </c>
      <c r="AU35" s="1">
        <f t="shared" si="17"/>
        <v>991.201145469221</v>
      </c>
    </row>
    <row r="36" s="1" customFormat="1" spans="1:47">
      <c r="A36" s="6"/>
      <c r="B36" s="6"/>
      <c r="C36" s="9">
        <v>7</v>
      </c>
      <c r="D36" s="12">
        <v>27.1976235558065</v>
      </c>
      <c r="E36" s="13">
        <f t="shared" si="18"/>
        <v>24.17974742</v>
      </c>
      <c r="F36" s="9" t="s">
        <v>109</v>
      </c>
      <c r="G36" s="6">
        <v>8</v>
      </c>
      <c r="H36" s="11">
        <f t="shared" si="0"/>
        <v>27.1976235558065</v>
      </c>
      <c r="I36" s="11">
        <f t="shared" si="1"/>
        <v>300.347623555806</v>
      </c>
      <c r="J36" s="11">
        <f t="shared" si="2"/>
        <v>0.439612699603008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2.72337229201584</v>
      </c>
      <c r="P36" s="11">
        <f t="shared" si="5"/>
        <v>1.19722904531712</v>
      </c>
      <c r="Q36" s="16">
        <f t="shared" si="6"/>
        <v>0.155639775891225</v>
      </c>
      <c r="R36" s="11">
        <f t="shared" si="7"/>
        <v>0.129143083333333</v>
      </c>
      <c r="S36" s="17">
        <f t="shared" si="8"/>
        <v>1.20517314496434</v>
      </c>
      <c r="T36" s="3">
        <v>0.01</v>
      </c>
      <c r="U36" s="18">
        <f t="shared" si="9"/>
        <v>0.0120517314496434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0.0469517314496434</v>
      </c>
      <c r="AR36" s="25">
        <f t="shared" si="15"/>
        <v>99.3408333333333</v>
      </c>
      <c r="AS36" s="1">
        <f t="shared" si="16"/>
        <v>0.13</v>
      </c>
      <c r="AT36" s="2">
        <f t="shared" si="20"/>
        <v>0.266666666666667</v>
      </c>
      <c r="AU36" s="1">
        <f t="shared" si="17"/>
        <v>1083.34379094788</v>
      </c>
    </row>
    <row r="37" s="1" customFormat="1" spans="1:47">
      <c r="A37" s="6"/>
      <c r="B37" s="6"/>
      <c r="C37" s="9">
        <v>8</v>
      </c>
      <c r="D37" s="12">
        <v>28.2335203254839</v>
      </c>
      <c r="E37" s="13">
        <f t="shared" si="18"/>
        <v>27.1976235558065</v>
      </c>
      <c r="F37" s="9" t="s">
        <v>109</v>
      </c>
      <c r="G37" s="6">
        <v>9</v>
      </c>
      <c r="H37" s="11">
        <f t="shared" si="0"/>
        <v>28.2335203254839</v>
      </c>
      <c r="I37" s="11">
        <f t="shared" si="1"/>
        <v>301.383520325484</v>
      </c>
      <c r="J37" s="11">
        <f t="shared" si="2"/>
        <v>0.491430548612175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2.51955158003206</v>
      </c>
      <c r="P37" s="11">
        <f t="shared" si="5"/>
        <v>1.23818461523183</v>
      </c>
      <c r="Q37" s="16">
        <f t="shared" si="6"/>
        <v>0.160963999980138</v>
      </c>
      <c r="R37" s="11">
        <f t="shared" si="7"/>
        <v>0.129143083333333</v>
      </c>
      <c r="S37" s="17">
        <f t="shared" si="8"/>
        <v>1.24640047167428</v>
      </c>
      <c r="T37" s="3">
        <v>0.01</v>
      </c>
      <c r="U37" s="18">
        <f t="shared" si="9"/>
        <v>0.0124640047167428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0.0419140047167428</v>
      </c>
      <c r="AR37" s="25">
        <f t="shared" si="15"/>
        <v>99.3408333333333</v>
      </c>
      <c r="AS37" s="1">
        <f t="shared" si="16"/>
        <v>0.13</v>
      </c>
      <c r="AT37" s="2">
        <f t="shared" si="20"/>
        <v>0.266666666666667</v>
      </c>
      <c r="AU37" s="1">
        <f t="shared" si="17"/>
        <v>967.105479642291</v>
      </c>
    </row>
    <row r="38" s="1" customFormat="1" spans="1:47">
      <c r="A38" s="6"/>
      <c r="B38" s="6"/>
      <c r="C38" s="9">
        <v>9</v>
      </c>
      <c r="D38" s="12">
        <v>24.6779806486667</v>
      </c>
      <c r="E38" s="13">
        <f t="shared" si="18"/>
        <v>28.2335203254839</v>
      </c>
      <c r="F38" s="9" t="s">
        <v>109</v>
      </c>
      <c r="G38" s="6">
        <v>10</v>
      </c>
      <c r="H38" s="11">
        <f t="shared" si="0"/>
        <v>24.6779806486667</v>
      </c>
      <c r="I38" s="11">
        <f t="shared" si="1"/>
        <v>297.827980648667</v>
      </c>
      <c r="J38" s="11">
        <f t="shared" si="2"/>
        <v>0.334164195226623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2.27477529813356</v>
      </c>
      <c r="P38" s="11">
        <f t="shared" si="5"/>
        <v>0.760148456822203</v>
      </c>
      <c r="Q38" s="16">
        <f t="shared" si="6"/>
        <v>0.0988192993868864</v>
      </c>
      <c r="R38" s="11">
        <f t="shared" si="7"/>
        <v>0.129143083333333</v>
      </c>
      <c r="S38" s="17">
        <f t="shared" si="8"/>
        <v>0.765192349727492</v>
      </c>
      <c r="T38" s="3">
        <v>0.01</v>
      </c>
      <c r="U38" s="18">
        <f t="shared" si="9"/>
        <v>0.00765192349727492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0.0371019234972749</v>
      </c>
      <c r="AR38" s="25">
        <f t="shared" si="15"/>
        <v>99.3408333333333</v>
      </c>
      <c r="AS38" s="1">
        <f t="shared" si="16"/>
        <v>0.13</v>
      </c>
      <c r="AT38" s="2">
        <f t="shared" si="20"/>
        <v>0.266666666666667</v>
      </c>
      <c r="AU38" s="1">
        <f t="shared" si="17"/>
        <v>856.073614582348</v>
      </c>
    </row>
    <row r="39" s="1" customFormat="1" spans="1:47">
      <c r="A39" s="6"/>
      <c r="B39" s="6"/>
      <c r="C39" s="9">
        <v>10</v>
      </c>
      <c r="D39" s="12">
        <v>19.827277283871</v>
      </c>
      <c r="E39" s="13">
        <f t="shared" si="18"/>
        <v>24.6779806486667</v>
      </c>
      <c r="F39" s="9" t="s">
        <v>109</v>
      </c>
      <c r="G39" s="6">
        <v>11</v>
      </c>
      <c r="H39" s="11">
        <f t="shared" si="0"/>
        <v>19.827277283871</v>
      </c>
      <c r="I39" s="11">
        <f t="shared" si="1"/>
        <v>292.977277283871</v>
      </c>
      <c r="J39" s="11">
        <f t="shared" si="2"/>
        <v>0.194484727723544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1.43889549924579</v>
      </c>
      <c r="O39" s="11">
        <f t="shared" si="19"/>
        <v>1.0691396753989</v>
      </c>
      <c r="P39" s="11">
        <f t="shared" si="5"/>
        <v>0.207931338668394</v>
      </c>
      <c r="Q39" s="16">
        <f t="shared" si="6"/>
        <v>0.0270310740268912</v>
      </c>
      <c r="R39" s="11">
        <f t="shared" si="7"/>
        <v>0.129143083333333</v>
      </c>
      <c r="S39" s="17">
        <f t="shared" si="8"/>
        <v>0.209311047321992</v>
      </c>
      <c r="T39" s="3">
        <v>0.01</v>
      </c>
      <c r="U39" s="18">
        <f t="shared" si="9"/>
        <v>0.00209311047321992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0.0239931104732199</v>
      </c>
      <c r="AR39" s="25">
        <f t="shared" si="15"/>
        <v>99.3408333333333</v>
      </c>
      <c r="AS39" s="1">
        <f t="shared" si="16"/>
        <v>0.13</v>
      </c>
      <c r="AT39" s="2">
        <f t="shared" si="20"/>
        <v>0.266666666666667</v>
      </c>
      <c r="AU39" s="1">
        <f t="shared" si="17"/>
        <v>553.606575394712</v>
      </c>
    </row>
    <row r="40" s="1" customFormat="1" spans="1:48">
      <c r="A40" s="6"/>
      <c r="B40" s="6"/>
      <c r="C40" s="9">
        <v>11</v>
      </c>
      <c r="D40" s="12">
        <v>14.2802865234333</v>
      </c>
      <c r="E40" s="13">
        <f t="shared" si="18"/>
        <v>19.827277283871</v>
      </c>
      <c r="F40" s="9" t="s">
        <v>111</v>
      </c>
      <c r="G40" s="6">
        <v>12</v>
      </c>
      <c r="H40" s="11">
        <f t="shared" si="0"/>
        <v>14.2802865234333</v>
      </c>
      <c r="I40" s="11">
        <f t="shared" si="1"/>
        <v>287.430286523433</v>
      </c>
      <c r="J40" s="11">
        <f t="shared" si="2"/>
        <v>0.102410213347278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1.85461667006384</v>
      </c>
      <c r="P40" s="11">
        <f t="shared" si="5"/>
        <v>0.189931688858657</v>
      </c>
      <c r="Q40" s="16">
        <f t="shared" si="6"/>
        <v>0.0246911195516254</v>
      </c>
      <c r="R40" s="11">
        <f t="shared" si="7"/>
        <v>0.129143083333333</v>
      </c>
      <c r="S40" s="17">
        <f t="shared" si="8"/>
        <v>0.1911919625451</v>
      </c>
      <c r="T40" s="3">
        <v>0.01</v>
      </c>
      <c r="U40" s="18">
        <f t="shared" si="9"/>
        <v>0.001911919625451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0.023811919625451</v>
      </c>
      <c r="AR40" s="25">
        <f t="shared" si="15"/>
        <v>99.3408333333333</v>
      </c>
      <c r="AS40" s="1">
        <f t="shared" si="16"/>
        <v>0.13</v>
      </c>
      <c r="AT40" s="2">
        <f t="shared" si="20"/>
        <v>0.266666666666667</v>
      </c>
      <c r="AU40" s="1">
        <f t="shared" si="17"/>
        <v>549.425856732237</v>
      </c>
      <c r="AV40" s="1">
        <f>SUM(AU29:AU40)</f>
        <v>8824.61270134006</v>
      </c>
    </row>
    <row r="41" s="1" customFormat="1" spans="1:46">
      <c r="A41" s="6"/>
      <c r="B41" s="6"/>
      <c r="C41" s="9">
        <v>12</v>
      </c>
      <c r="D41" s="12">
        <v>8.98488863303226</v>
      </c>
      <c r="E41" s="13">
        <f t="shared" si="18"/>
        <v>14.2802865234333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7.76</v>
      </c>
      <c r="E44" s="9"/>
      <c r="F44" s="9"/>
      <c r="G44" s="6">
        <v>1</v>
      </c>
      <c r="H44" s="11">
        <f t="shared" ref="H44:H55" si="21">E45</f>
        <v>7.76</v>
      </c>
      <c r="I44" s="11">
        <f t="shared" ref="I44:I55" si="22">H44+273.15</f>
        <v>280.91</v>
      </c>
      <c r="J44" s="11">
        <f t="shared" ref="J44:J55" si="23">EXP(($C$18*(I44-$C$16))/($C$19*I44*$C$16))</f>
        <v>0.0466511001676116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0.0453616637589788</v>
      </c>
      <c r="Q44" s="16">
        <f t="shared" ref="Q44:Q55" si="27">P44*$B$46</f>
        <v>0.00589701628866724</v>
      </c>
      <c r="R44" s="11">
        <f t="shared" ref="R44:R55" si="28">L44*$B$46</f>
        <v>0.1264068</v>
      </c>
      <c r="S44" s="17">
        <f t="shared" ref="S44:S55" si="29">Q44/R44</f>
        <v>0.0466511001676116</v>
      </c>
      <c r="T44" s="3">
        <v>0.01</v>
      </c>
      <c r="U44" s="18">
        <f t="shared" ref="U44:U55" si="30">S44*T44</f>
        <v>0.000466511001676116</v>
      </c>
      <c r="V44" s="17"/>
      <c r="W44" s="3"/>
      <c r="X44" s="18"/>
      <c r="Y44" s="19">
        <v>0.02</v>
      </c>
      <c r="Z44" s="3">
        <v>0.29</v>
      </c>
      <c r="AA44" s="20">
        <f t="shared" ref="AA44:AA55" si="31">Y44*Z44</f>
        <v>0.0058</v>
      </c>
      <c r="AB44" s="3">
        <v>0.01</v>
      </c>
      <c r="AC44" s="3">
        <v>0.28</v>
      </c>
      <c r="AD44" s="20">
        <f t="shared" ref="AD44:AD55" si="32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0.0195665110016761</v>
      </c>
      <c r="AR44" s="25">
        <f t="shared" ref="AR44:AR55" si="36">$B$44/12</f>
        <v>97.236</v>
      </c>
      <c r="AS44" s="1">
        <f t="shared" ref="AS44:AS55" si="37">$B$46</f>
        <v>0.13</v>
      </c>
      <c r="AT44" s="2">
        <f>$E$3/12</f>
        <v>1.5</v>
      </c>
      <c r="AU44" s="1">
        <f t="shared" ref="AU44:AU55" si="38">AT44*10000*AS44*0.67*AR44*AQ44</f>
        <v>2485.70674310111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6.35088248674194</v>
      </c>
      <c r="E45" s="13">
        <f t="shared" ref="E45:E56" si="39">D44</f>
        <v>7.76</v>
      </c>
      <c r="F45" s="9" t="s">
        <v>109</v>
      </c>
      <c r="G45" s="6">
        <v>2</v>
      </c>
      <c r="H45" s="11">
        <f t="shared" si="21"/>
        <v>6.35088248674194</v>
      </c>
      <c r="I45" s="11">
        <f t="shared" si="22"/>
        <v>279.500882486742</v>
      </c>
      <c r="J45" s="11">
        <f t="shared" si="23"/>
        <v>0.0391714575380354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1.89935833624102</v>
      </c>
      <c r="P45" s="11">
        <f t="shared" si="26"/>
        <v>0.0744006344175787</v>
      </c>
      <c r="Q45" s="16">
        <f t="shared" si="27"/>
        <v>0.00967208247428523</v>
      </c>
      <c r="R45" s="11">
        <f t="shared" si="28"/>
        <v>0.1264068</v>
      </c>
      <c r="S45" s="17">
        <f t="shared" si="29"/>
        <v>0.0765155234867525</v>
      </c>
      <c r="T45" s="3">
        <v>0.01</v>
      </c>
      <c r="U45" s="18">
        <f t="shared" si="30"/>
        <v>0.000765155234867525</v>
      </c>
      <c r="V45" s="17"/>
      <c r="W45" s="3"/>
      <c r="X45" s="18"/>
      <c r="Y45" s="19">
        <v>0.02</v>
      </c>
      <c r="Z45" s="3">
        <v>0.29</v>
      </c>
      <c r="AA45" s="20">
        <f t="shared" si="31"/>
        <v>0.0058</v>
      </c>
      <c r="AB45" s="3">
        <v>0.01</v>
      </c>
      <c r="AC45" s="3">
        <v>0.28</v>
      </c>
      <c r="AD45" s="20">
        <f t="shared" si="32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0.0198651552348675</v>
      </c>
      <c r="AR45" s="25">
        <f t="shared" si="36"/>
        <v>97.236</v>
      </c>
      <c r="AS45" s="1">
        <f t="shared" si="37"/>
        <v>0.13</v>
      </c>
      <c r="AT45" s="2">
        <f t="shared" ref="AT45:AT55" si="41">$E$3/12</f>
        <v>1.5</v>
      </c>
      <c r="AU45" s="1">
        <f t="shared" si="38"/>
        <v>2523.64615826657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6.89782116835714</v>
      </c>
      <c r="E46" s="13">
        <f t="shared" si="39"/>
        <v>6.35088248674194</v>
      </c>
      <c r="F46" s="9" t="s">
        <v>109</v>
      </c>
      <c r="G46" s="6">
        <v>3</v>
      </c>
      <c r="H46" s="11">
        <f t="shared" si="21"/>
        <v>6.89782116835714</v>
      </c>
      <c r="I46" s="11">
        <f t="shared" si="22"/>
        <v>280.047821168357</v>
      </c>
      <c r="J46" s="11">
        <f t="shared" si="23"/>
        <v>0.0419292802999438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2.79731770182344</v>
      </c>
      <c r="P46" s="11">
        <f t="shared" si="26"/>
        <v>0.11728951800775</v>
      </c>
      <c r="Q46" s="16">
        <f t="shared" si="27"/>
        <v>0.0152476373410075</v>
      </c>
      <c r="R46" s="11">
        <f t="shared" si="28"/>
        <v>0.1264068</v>
      </c>
      <c r="S46" s="17">
        <f t="shared" si="29"/>
        <v>0.12062355301303</v>
      </c>
      <c r="T46" s="3">
        <v>0.01</v>
      </c>
      <c r="U46" s="18">
        <f t="shared" si="30"/>
        <v>0.0012062355301303</v>
      </c>
      <c r="V46" s="17"/>
      <c r="W46" s="3"/>
      <c r="X46" s="18"/>
      <c r="Y46" s="19">
        <v>0.02</v>
      </c>
      <c r="Z46" s="3">
        <v>0.29</v>
      </c>
      <c r="AA46" s="20">
        <f t="shared" si="31"/>
        <v>0.0058</v>
      </c>
      <c r="AB46" s="3">
        <v>0.01</v>
      </c>
      <c r="AC46" s="3">
        <v>0.28</v>
      </c>
      <c r="AD46" s="20">
        <f t="shared" si="32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0.0203062355301303</v>
      </c>
      <c r="AR46" s="25">
        <f t="shared" si="36"/>
        <v>97.236</v>
      </c>
      <c r="AS46" s="1">
        <f t="shared" si="37"/>
        <v>0.13</v>
      </c>
      <c r="AT46" s="2">
        <f t="shared" si="41"/>
        <v>1.5</v>
      </c>
      <c r="AU46" s="1">
        <f t="shared" si="38"/>
        <v>2579.68048467713</v>
      </c>
    </row>
    <row r="47" s="1" customFormat="1" spans="1:47">
      <c r="A47" s="6"/>
      <c r="B47" s="6"/>
      <c r="C47" s="9">
        <v>3</v>
      </c>
      <c r="D47" s="12">
        <v>12.1310910020323</v>
      </c>
      <c r="E47" s="13">
        <f t="shared" si="39"/>
        <v>6.89782116835714</v>
      </c>
      <c r="F47" s="9" t="s">
        <v>109</v>
      </c>
      <c r="G47" s="6">
        <v>4</v>
      </c>
      <c r="H47" s="11">
        <f t="shared" si="21"/>
        <v>12.1310910020323</v>
      </c>
      <c r="I47" s="11">
        <f t="shared" si="22"/>
        <v>285.281091002032</v>
      </c>
      <c r="J47" s="11">
        <f t="shared" si="23"/>
        <v>0.0793432368442942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3.65238818381569</v>
      </c>
      <c r="P47" s="11">
        <f t="shared" si="26"/>
        <v>0.28979230071579</v>
      </c>
      <c r="Q47" s="16">
        <f t="shared" si="27"/>
        <v>0.0376729990930527</v>
      </c>
      <c r="R47" s="11">
        <f t="shared" si="28"/>
        <v>0.1264068</v>
      </c>
      <c r="S47" s="17">
        <f t="shared" si="29"/>
        <v>0.298029845649544</v>
      </c>
      <c r="T47" s="3">
        <v>0.01</v>
      </c>
      <c r="U47" s="18">
        <f t="shared" si="30"/>
        <v>0.00298029845649544</v>
      </c>
      <c r="V47" s="17"/>
      <c r="W47" s="3"/>
      <c r="X47" s="18"/>
      <c r="Y47" s="19">
        <v>0.04</v>
      </c>
      <c r="Z47" s="3">
        <v>0.29</v>
      </c>
      <c r="AA47" s="20">
        <f t="shared" si="31"/>
        <v>0.0116</v>
      </c>
      <c r="AB47" s="3">
        <v>0.015</v>
      </c>
      <c r="AC47" s="3">
        <v>0.28</v>
      </c>
      <c r="AD47" s="20">
        <f t="shared" si="32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3"/>
        <v>0.007</v>
      </c>
      <c r="AN47" s="3">
        <v>0.015</v>
      </c>
      <c r="AO47" s="3">
        <v>0.35</v>
      </c>
      <c r="AP47" s="3">
        <f t="shared" si="34"/>
        <v>0.00525</v>
      </c>
      <c r="AQ47" s="1">
        <f t="shared" si="35"/>
        <v>0.0310302984564954</v>
      </c>
      <c r="AR47" s="25">
        <f t="shared" si="36"/>
        <v>97.236</v>
      </c>
      <c r="AS47" s="1">
        <f t="shared" si="37"/>
        <v>0.13</v>
      </c>
      <c r="AT47" s="2">
        <f t="shared" si="41"/>
        <v>1.5</v>
      </c>
      <c r="AU47" s="1">
        <f t="shared" si="38"/>
        <v>3942.05293458518</v>
      </c>
    </row>
    <row r="48" s="1" customFormat="1" spans="1:47">
      <c r="A48" s="6"/>
      <c r="B48" s="6"/>
      <c r="C48" s="9">
        <v>4</v>
      </c>
      <c r="D48" s="12">
        <v>17.742938851</v>
      </c>
      <c r="E48" s="13">
        <f t="shared" si="39"/>
        <v>12.1310910020323</v>
      </c>
      <c r="F48" s="9" t="s">
        <v>109</v>
      </c>
      <c r="G48" s="6">
        <v>5</v>
      </c>
      <c r="H48" s="11">
        <f t="shared" si="21"/>
        <v>17.742938851</v>
      </c>
      <c r="I48" s="11">
        <f t="shared" si="22"/>
        <v>290.892938851</v>
      </c>
      <c r="J48" s="11">
        <f t="shared" si="23"/>
        <v>0.153273226031954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3.19446608894491</v>
      </c>
      <c r="O48" s="11">
        <f t="shared" si="40"/>
        <v>1.140489794155</v>
      </c>
      <c r="P48" s="11">
        <f t="shared" si="26"/>
        <v>0.174806550006656</v>
      </c>
      <c r="Q48" s="16">
        <f t="shared" si="27"/>
        <v>0.0227248515008652</v>
      </c>
      <c r="R48" s="11">
        <f t="shared" si="28"/>
        <v>0.1264068</v>
      </c>
      <c r="S48" s="17">
        <f t="shared" si="29"/>
        <v>0.179775546100884</v>
      </c>
      <c r="T48" s="3">
        <v>0.01</v>
      </c>
      <c r="U48" s="18">
        <f t="shared" si="30"/>
        <v>0.00179775546100884</v>
      </c>
      <c r="V48" s="17"/>
      <c r="W48" s="3"/>
      <c r="X48" s="18"/>
      <c r="Y48" s="19">
        <v>0.04</v>
      </c>
      <c r="Z48" s="3">
        <v>0.29</v>
      </c>
      <c r="AA48" s="20">
        <f t="shared" si="31"/>
        <v>0.0116</v>
      </c>
      <c r="AB48" s="3">
        <v>0.015</v>
      </c>
      <c r="AC48" s="3">
        <v>0.28</v>
      </c>
      <c r="AD48" s="20">
        <f t="shared" si="32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0.0298477554610088</v>
      </c>
      <c r="AR48" s="25">
        <f t="shared" si="36"/>
        <v>97.236</v>
      </c>
      <c r="AS48" s="1">
        <f t="shared" si="37"/>
        <v>0.13</v>
      </c>
      <c r="AT48" s="2">
        <f t="shared" si="41"/>
        <v>1.5</v>
      </c>
      <c r="AU48" s="1">
        <f t="shared" si="38"/>
        <v>3791.8240512837</v>
      </c>
    </row>
    <row r="49" s="1" customFormat="1" spans="1:47">
      <c r="A49" s="6"/>
      <c r="B49" s="6"/>
      <c r="C49" s="9">
        <v>5</v>
      </c>
      <c r="D49" s="12">
        <v>21.0661846683871</v>
      </c>
      <c r="E49" s="13">
        <f t="shared" si="39"/>
        <v>17.742938851</v>
      </c>
      <c r="F49" s="9" t="s">
        <v>111</v>
      </c>
      <c r="G49" s="6">
        <v>6</v>
      </c>
      <c r="H49" s="11">
        <f t="shared" si="21"/>
        <v>21.0661846683871</v>
      </c>
      <c r="I49" s="11">
        <f t="shared" si="22"/>
        <v>294.216184668387</v>
      </c>
      <c r="J49" s="11">
        <f t="shared" si="23"/>
        <v>0.223698146513549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1.93804324414834</v>
      </c>
      <c r="P49" s="11">
        <f t="shared" si="26"/>
        <v>0.433536681579089</v>
      </c>
      <c r="Q49" s="16">
        <f t="shared" si="27"/>
        <v>0.0563597686052816</v>
      </c>
      <c r="R49" s="11">
        <f t="shared" si="28"/>
        <v>0.1264068</v>
      </c>
      <c r="S49" s="17">
        <f t="shared" si="29"/>
        <v>0.445860259141767</v>
      </c>
      <c r="T49" s="3">
        <v>0.01</v>
      </c>
      <c r="U49" s="18">
        <f t="shared" si="30"/>
        <v>0.00445860259141768</v>
      </c>
      <c r="V49" s="17"/>
      <c r="W49" s="3"/>
      <c r="X49" s="18"/>
      <c r="Y49" s="19">
        <v>0.04</v>
      </c>
      <c r="Z49" s="3">
        <v>0.29</v>
      </c>
      <c r="AA49" s="20">
        <f t="shared" si="31"/>
        <v>0.0116</v>
      </c>
      <c r="AB49" s="3">
        <v>0.015</v>
      </c>
      <c r="AC49" s="3">
        <v>0.28</v>
      </c>
      <c r="AD49" s="20">
        <f t="shared" si="32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0.0325086025914177</v>
      </c>
      <c r="AR49" s="25">
        <f t="shared" si="36"/>
        <v>97.236</v>
      </c>
      <c r="AS49" s="1">
        <f t="shared" si="37"/>
        <v>0.13</v>
      </c>
      <c r="AT49" s="2">
        <f t="shared" si="41"/>
        <v>1.5</v>
      </c>
      <c r="AU49" s="1">
        <f t="shared" si="38"/>
        <v>4129.85496818308</v>
      </c>
    </row>
    <row r="50" s="1" customFormat="1" spans="1:47">
      <c r="A50" s="6"/>
      <c r="B50" s="6"/>
      <c r="C50" s="9">
        <v>6</v>
      </c>
      <c r="D50" s="12">
        <v>24.17974742</v>
      </c>
      <c r="E50" s="13">
        <f t="shared" si="39"/>
        <v>21.0661846683871</v>
      </c>
      <c r="F50" s="9" t="s">
        <v>109</v>
      </c>
      <c r="G50" s="6">
        <v>7</v>
      </c>
      <c r="H50" s="11">
        <f t="shared" si="21"/>
        <v>24.17974742</v>
      </c>
      <c r="I50" s="11">
        <f t="shared" si="22"/>
        <v>297.32974742</v>
      </c>
      <c r="J50" s="11">
        <f t="shared" si="23"/>
        <v>0.316350136841046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2.47686656256925</v>
      </c>
      <c r="P50" s="11">
        <f t="shared" si="26"/>
        <v>0.783557076005794</v>
      </c>
      <c r="Q50" s="16">
        <f t="shared" si="27"/>
        <v>0.101862419880753</v>
      </c>
      <c r="R50" s="11">
        <f t="shared" si="28"/>
        <v>0.1264068</v>
      </c>
      <c r="S50" s="17">
        <f t="shared" si="29"/>
        <v>0.805830223380018</v>
      </c>
      <c r="T50" s="3">
        <v>0.01</v>
      </c>
      <c r="U50" s="18">
        <f t="shared" si="30"/>
        <v>0.00805830223380018</v>
      </c>
      <c r="V50" s="17"/>
      <c r="W50" s="3"/>
      <c r="X50" s="18"/>
      <c r="Y50" s="19">
        <v>0.05</v>
      </c>
      <c r="Z50" s="3">
        <v>0.29</v>
      </c>
      <c r="AA50" s="20">
        <f t="shared" si="31"/>
        <v>0.0145</v>
      </c>
      <c r="AB50" s="3">
        <v>0.02</v>
      </c>
      <c r="AC50" s="3">
        <v>0.28</v>
      </c>
      <c r="AD50" s="20">
        <f t="shared" si="32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0.0421583022338002</v>
      </c>
      <c r="AR50" s="25">
        <f t="shared" si="36"/>
        <v>97.236</v>
      </c>
      <c r="AS50" s="1">
        <f t="shared" si="37"/>
        <v>0.13</v>
      </c>
      <c r="AT50" s="2">
        <f t="shared" si="41"/>
        <v>1.5</v>
      </c>
      <c r="AU50" s="1">
        <f t="shared" si="38"/>
        <v>5355.74155920157</v>
      </c>
    </row>
    <row r="51" s="1" customFormat="1" spans="1:47">
      <c r="A51" s="6"/>
      <c r="B51" s="6"/>
      <c r="C51" s="9">
        <v>7</v>
      </c>
      <c r="D51" s="12">
        <v>27.1976235558065</v>
      </c>
      <c r="E51" s="13">
        <f t="shared" si="39"/>
        <v>24.17974742</v>
      </c>
      <c r="F51" s="9" t="s">
        <v>109</v>
      </c>
      <c r="G51" s="6">
        <v>8</v>
      </c>
      <c r="H51" s="11">
        <f t="shared" si="21"/>
        <v>27.1976235558065</v>
      </c>
      <c r="I51" s="11">
        <f t="shared" si="22"/>
        <v>300.347623555806</v>
      </c>
      <c r="J51" s="11">
        <f t="shared" si="23"/>
        <v>0.439612699603008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2.66566948656346</v>
      </c>
      <c r="P51" s="11">
        <f t="shared" si="26"/>
        <v>1.17186215923753</v>
      </c>
      <c r="Q51" s="16">
        <f t="shared" si="27"/>
        <v>0.152342080700878</v>
      </c>
      <c r="R51" s="11">
        <f t="shared" si="28"/>
        <v>0.1264068</v>
      </c>
      <c r="S51" s="17">
        <f t="shared" si="29"/>
        <v>1.20517314496434</v>
      </c>
      <c r="T51" s="3">
        <v>0.01</v>
      </c>
      <c r="U51" s="18">
        <f t="shared" si="30"/>
        <v>0.0120517314496434</v>
      </c>
      <c r="V51" s="17"/>
      <c r="W51" s="3"/>
      <c r="X51" s="18"/>
      <c r="Y51" s="19">
        <v>0.05</v>
      </c>
      <c r="Z51" s="3">
        <v>0.29</v>
      </c>
      <c r="AA51" s="20">
        <f t="shared" si="31"/>
        <v>0.0145</v>
      </c>
      <c r="AB51" s="3">
        <v>0.02</v>
      </c>
      <c r="AC51" s="3">
        <v>0.28</v>
      </c>
      <c r="AD51" s="20">
        <f t="shared" si="32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0.0461517314496434</v>
      </c>
      <c r="AR51" s="25">
        <f t="shared" si="36"/>
        <v>97.236</v>
      </c>
      <c r="AS51" s="1">
        <f t="shared" si="37"/>
        <v>0.13</v>
      </c>
      <c r="AT51" s="2">
        <f t="shared" si="41"/>
        <v>1.5</v>
      </c>
      <c r="AU51" s="1">
        <f t="shared" si="38"/>
        <v>5863.06215044383</v>
      </c>
    </row>
    <row r="52" s="1" customFormat="1" spans="1:47">
      <c r="A52" s="6"/>
      <c r="B52" s="6"/>
      <c r="C52" s="9">
        <v>8</v>
      </c>
      <c r="D52" s="12">
        <v>28.2335203254839</v>
      </c>
      <c r="E52" s="13">
        <f t="shared" si="39"/>
        <v>27.1976235558065</v>
      </c>
      <c r="F52" s="9" t="s">
        <v>109</v>
      </c>
      <c r="G52" s="6">
        <v>9</v>
      </c>
      <c r="H52" s="11">
        <f t="shared" si="21"/>
        <v>28.2335203254839</v>
      </c>
      <c r="I52" s="11">
        <f t="shared" si="22"/>
        <v>301.383520325484</v>
      </c>
      <c r="J52" s="11">
        <f t="shared" si="23"/>
        <v>0.491430548612175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2.46616732732593</v>
      </c>
      <c r="P52" s="11">
        <f t="shared" si="26"/>
        <v>1.2119499626372</v>
      </c>
      <c r="Q52" s="16">
        <f t="shared" si="27"/>
        <v>0.157553495142837</v>
      </c>
      <c r="R52" s="11">
        <f t="shared" si="28"/>
        <v>0.1264068</v>
      </c>
      <c r="S52" s="17">
        <f t="shared" si="29"/>
        <v>1.24640047167428</v>
      </c>
      <c r="T52" s="3">
        <v>0.01</v>
      </c>
      <c r="U52" s="18">
        <f t="shared" si="30"/>
        <v>0.0124640047167428</v>
      </c>
      <c r="V52" s="17"/>
      <c r="W52" s="3"/>
      <c r="X52" s="18"/>
      <c r="Y52" s="19">
        <v>0.04</v>
      </c>
      <c r="Z52" s="3">
        <v>0.29</v>
      </c>
      <c r="AA52" s="20">
        <f t="shared" si="31"/>
        <v>0.0116</v>
      </c>
      <c r="AB52" s="3">
        <v>0.015</v>
      </c>
      <c r="AC52" s="3">
        <v>0.28</v>
      </c>
      <c r="AD52" s="20">
        <f t="shared" si="32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0.0405140047167428</v>
      </c>
      <c r="AR52" s="25">
        <f t="shared" si="36"/>
        <v>97.236</v>
      </c>
      <c r="AS52" s="1">
        <f t="shared" si="37"/>
        <v>0.13</v>
      </c>
      <c r="AT52" s="2">
        <f t="shared" si="41"/>
        <v>1.5</v>
      </c>
      <c r="AU52" s="1">
        <f t="shared" si="38"/>
        <v>5146.85191988551</v>
      </c>
    </row>
    <row r="53" s="1" customFormat="1" spans="1:47">
      <c r="A53" s="6"/>
      <c r="B53" s="6"/>
      <c r="C53" s="9">
        <v>9</v>
      </c>
      <c r="D53" s="12">
        <v>24.6779806486667</v>
      </c>
      <c r="E53" s="13">
        <f t="shared" si="39"/>
        <v>28.2335203254839</v>
      </c>
      <c r="F53" s="9" t="s">
        <v>109</v>
      </c>
      <c r="G53" s="6">
        <v>10</v>
      </c>
      <c r="H53" s="11">
        <f t="shared" si="21"/>
        <v>24.6779806486667</v>
      </c>
      <c r="I53" s="11">
        <f t="shared" si="22"/>
        <v>297.827980648667</v>
      </c>
      <c r="J53" s="11">
        <f t="shared" si="23"/>
        <v>0.334164195226623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2.22657736468873</v>
      </c>
      <c r="P53" s="11">
        <f t="shared" si="26"/>
        <v>0.744042433181023</v>
      </c>
      <c r="Q53" s="16">
        <f t="shared" si="27"/>
        <v>0.096725516313533</v>
      </c>
      <c r="R53" s="11">
        <f t="shared" si="28"/>
        <v>0.1264068</v>
      </c>
      <c r="S53" s="17">
        <f t="shared" si="29"/>
        <v>0.765192349727491</v>
      </c>
      <c r="T53" s="3">
        <v>0.01</v>
      </c>
      <c r="U53" s="18">
        <f t="shared" si="30"/>
        <v>0.00765192349727491</v>
      </c>
      <c r="V53" s="17"/>
      <c r="W53" s="3"/>
      <c r="X53" s="18"/>
      <c r="Y53" s="19">
        <v>0.04</v>
      </c>
      <c r="Z53" s="3">
        <v>0.29</v>
      </c>
      <c r="AA53" s="20">
        <f t="shared" si="31"/>
        <v>0.0116</v>
      </c>
      <c r="AB53" s="3">
        <v>0.015</v>
      </c>
      <c r="AC53" s="3">
        <v>0.28</v>
      </c>
      <c r="AD53" s="20">
        <f t="shared" si="32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0.0357019234972749</v>
      </c>
      <c r="AR53" s="25">
        <f t="shared" si="36"/>
        <v>97.236</v>
      </c>
      <c r="AS53" s="1">
        <f t="shared" si="37"/>
        <v>0.13</v>
      </c>
      <c r="AT53" s="2">
        <f t="shared" si="41"/>
        <v>1.5</v>
      </c>
      <c r="AU53" s="1">
        <f t="shared" si="38"/>
        <v>4535.53073265101</v>
      </c>
    </row>
    <row r="54" s="1" customFormat="1" spans="1:47">
      <c r="A54" s="6"/>
      <c r="B54" s="6"/>
      <c r="C54" s="9">
        <v>10</v>
      </c>
      <c r="D54" s="12">
        <v>19.827277283871</v>
      </c>
      <c r="E54" s="13">
        <f t="shared" si="39"/>
        <v>24.6779806486667</v>
      </c>
      <c r="F54" s="9" t="s">
        <v>109</v>
      </c>
      <c r="G54" s="6">
        <v>11</v>
      </c>
      <c r="H54" s="11">
        <f t="shared" si="21"/>
        <v>19.827277283871</v>
      </c>
      <c r="I54" s="11">
        <f t="shared" si="22"/>
        <v>292.977277283871</v>
      </c>
      <c r="J54" s="11">
        <f t="shared" si="23"/>
        <v>0.194484727723544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1.40840818493232</v>
      </c>
      <c r="O54" s="11">
        <f t="shared" si="40"/>
        <v>1.04648674657539</v>
      </c>
      <c r="P54" s="11">
        <f t="shared" si="26"/>
        <v>0.203525689974011</v>
      </c>
      <c r="Q54" s="16">
        <f t="shared" si="27"/>
        <v>0.0264583396966215</v>
      </c>
      <c r="R54" s="11">
        <f t="shared" si="28"/>
        <v>0.1264068</v>
      </c>
      <c r="S54" s="17">
        <f t="shared" si="29"/>
        <v>0.209311047321991</v>
      </c>
      <c r="T54" s="3">
        <v>0.01</v>
      </c>
      <c r="U54" s="18">
        <f t="shared" si="30"/>
        <v>0.00209311047321991</v>
      </c>
      <c r="V54" s="17"/>
      <c r="W54" s="3"/>
      <c r="X54" s="18"/>
      <c r="Y54" s="19">
        <v>0.02</v>
      </c>
      <c r="Z54" s="3">
        <v>0.29</v>
      </c>
      <c r="AA54" s="20">
        <f t="shared" si="31"/>
        <v>0.0058</v>
      </c>
      <c r="AB54" s="3">
        <v>0.01</v>
      </c>
      <c r="AC54" s="3">
        <v>0.28</v>
      </c>
      <c r="AD54" s="20">
        <f t="shared" si="32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0.0211931104732199</v>
      </c>
      <c r="AR54" s="25">
        <f t="shared" si="36"/>
        <v>97.236</v>
      </c>
      <c r="AS54" s="1">
        <f t="shared" si="37"/>
        <v>0.13</v>
      </c>
      <c r="AT54" s="2">
        <f t="shared" si="41"/>
        <v>1.5</v>
      </c>
      <c r="AU54" s="1">
        <f t="shared" si="38"/>
        <v>2692.34804335105</v>
      </c>
    </row>
    <row r="55" s="1" customFormat="1" spans="1:48">
      <c r="A55" s="6"/>
      <c r="B55" s="6"/>
      <c r="C55" s="9">
        <v>11</v>
      </c>
      <c r="D55" s="12">
        <v>14.2802865234333</v>
      </c>
      <c r="E55" s="13">
        <f t="shared" si="39"/>
        <v>19.827277283871</v>
      </c>
      <c r="F55" s="9" t="s">
        <v>111</v>
      </c>
      <c r="G55" s="6">
        <v>12</v>
      </c>
      <c r="H55" s="11">
        <f t="shared" si="21"/>
        <v>14.2802865234333</v>
      </c>
      <c r="I55" s="11">
        <f t="shared" si="22"/>
        <v>287.430286523433</v>
      </c>
      <c r="J55" s="11">
        <f t="shared" si="23"/>
        <v>0.102410213347278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1.81532105660137</v>
      </c>
      <c r="P55" s="11">
        <f t="shared" si="26"/>
        <v>0.185907416700353</v>
      </c>
      <c r="Q55" s="16">
        <f t="shared" si="27"/>
        <v>0.024167964171046</v>
      </c>
      <c r="R55" s="11">
        <f t="shared" si="28"/>
        <v>0.1264068</v>
      </c>
      <c r="S55" s="17">
        <f t="shared" si="29"/>
        <v>0.1911919625451</v>
      </c>
      <c r="T55" s="3">
        <v>0.01</v>
      </c>
      <c r="U55" s="18">
        <f t="shared" si="30"/>
        <v>0.001911919625451</v>
      </c>
      <c r="V55" s="17"/>
      <c r="W55" s="3"/>
      <c r="X55" s="18"/>
      <c r="Y55" s="19">
        <v>0.02</v>
      </c>
      <c r="Z55" s="3">
        <v>0.29</v>
      </c>
      <c r="AA55" s="20">
        <f t="shared" si="31"/>
        <v>0.0058</v>
      </c>
      <c r="AB55" s="3">
        <v>0.01</v>
      </c>
      <c r="AC55" s="3">
        <v>0.28</v>
      </c>
      <c r="AD55" s="20">
        <f t="shared" si="32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0.021011919625451</v>
      </c>
      <c r="AR55" s="25">
        <f t="shared" si="36"/>
        <v>97.236</v>
      </c>
      <c r="AS55" s="1">
        <f t="shared" si="37"/>
        <v>0.13</v>
      </c>
      <c r="AT55" s="2">
        <f t="shared" si="41"/>
        <v>1.5</v>
      </c>
      <c r="AU55" s="1">
        <f t="shared" si="38"/>
        <v>2669.32976931901</v>
      </c>
      <c r="AV55" s="1">
        <f>SUM(AU44:AU55)</f>
        <v>45715.6295149487</v>
      </c>
    </row>
    <row r="56" s="1" customFormat="1" spans="1:46">
      <c r="A56" s="6"/>
      <c r="B56" s="6"/>
      <c r="C56" s="9">
        <v>12</v>
      </c>
      <c r="D56" s="12">
        <v>8.98488863303226</v>
      </c>
      <c r="E56" s="13">
        <f t="shared" si="39"/>
        <v>14.2802865234333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7.76</v>
      </c>
      <c r="E60" s="9"/>
      <c r="F60" s="9"/>
      <c r="G60" s="6">
        <v>1</v>
      </c>
      <c r="H60" s="11">
        <f t="shared" ref="H60:H71" si="42">E61</f>
        <v>7.76</v>
      </c>
      <c r="I60" s="11">
        <f t="shared" ref="I60:I71" si="43">H60+273.15</f>
        <v>280.91</v>
      </c>
      <c r="J60" s="11">
        <f t="shared" ref="J60:J71" si="44">EXP(($C$18*(I60-$C$16))/($C$19*I60*$C$16))</f>
        <v>0.0466511001676116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0.0643645229012537</v>
      </c>
      <c r="Q60" s="16">
        <f t="shared" ref="Q60:Q71" si="48">P60*$B$62</f>
        <v>0.00643645229012537</v>
      </c>
      <c r="R60" s="11">
        <f t="shared" ref="R60:R71" si="49">L60*$B$62</f>
        <v>0.13797</v>
      </c>
      <c r="S60" s="17">
        <f t="shared" ref="S60:S71" si="50">Q60/R60</f>
        <v>0.0466511001676116</v>
      </c>
      <c r="T60" s="3">
        <v>0.01</v>
      </c>
      <c r="U60" s="18">
        <f t="shared" ref="U60:U71" si="51">S60*T60</f>
        <v>0.000466511001676116</v>
      </c>
      <c r="V60" s="17"/>
      <c r="W60" s="3"/>
      <c r="X60" s="18"/>
      <c r="Y60" s="19">
        <v>0.02</v>
      </c>
      <c r="Z60" s="3">
        <v>0.06</v>
      </c>
      <c r="AA60" s="20">
        <f t="shared" ref="AA60:AA71" si="52">Y60*Z60</f>
        <v>0.0012</v>
      </c>
      <c r="AB60" s="3">
        <v>0.01</v>
      </c>
      <c r="AC60" s="3">
        <v>0.63</v>
      </c>
      <c r="AD60" s="20">
        <f t="shared" ref="AD60:AD71" si="53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0.0127665110016761</v>
      </c>
      <c r="AR60" s="25">
        <f t="shared" ref="AR60:AR71" si="57">$B$60/12</f>
        <v>137.97</v>
      </c>
      <c r="AS60" s="1">
        <f t="shared" ref="AS60:AS71" si="58">$B$62</f>
        <v>0.1</v>
      </c>
      <c r="AT60" s="2">
        <f>$E$5/12</f>
        <v>0.0583333333333333</v>
      </c>
      <c r="AU60" s="1">
        <f t="shared" ref="AU60:AU71" si="59">AT60*10000*AS60*0.67*AR60*AQ60</f>
        <v>68.8412083533907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6.35088248674194</v>
      </c>
      <c r="E61" s="13">
        <f t="shared" ref="E61:E72" si="60">D60</f>
        <v>7.76</v>
      </c>
      <c r="F61" s="9" t="s">
        <v>109</v>
      </c>
      <c r="G61" s="6">
        <v>2</v>
      </c>
      <c r="H61" s="11">
        <f t="shared" si="42"/>
        <v>6.35088248674194</v>
      </c>
      <c r="I61" s="11">
        <f t="shared" si="43"/>
        <v>279.500882486742</v>
      </c>
      <c r="J61" s="11">
        <f t="shared" si="44"/>
        <v>0.0391714575380354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2.69503547709875</v>
      </c>
      <c r="P61" s="11">
        <f t="shared" si="47"/>
        <v>0.105568467754672</v>
      </c>
      <c r="Q61" s="16">
        <f t="shared" si="48"/>
        <v>0.0105568467754672</v>
      </c>
      <c r="R61" s="11">
        <f t="shared" si="49"/>
        <v>0.13797</v>
      </c>
      <c r="S61" s="17">
        <f t="shared" si="50"/>
        <v>0.0765155234867525</v>
      </c>
      <c r="T61" s="3">
        <v>0.01</v>
      </c>
      <c r="U61" s="18">
        <f t="shared" si="51"/>
        <v>0.000765155234867525</v>
      </c>
      <c r="V61" s="17"/>
      <c r="W61" s="3"/>
      <c r="X61" s="18"/>
      <c r="Y61" s="19">
        <v>0.02</v>
      </c>
      <c r="Z61" s="3">
        <v>0.06</v>
      </c>
      <c r="AA61" s="20">
        <f t="shared" si="52"/>
        <v>0.0012</v>
      </c>
      <c r="AB61" s="3">
        <v>0.01</v>
      </c>
      <c r="AC61" s="3">
        <v>0.63</v>
      </c>
      <c r="AD61" s="20">
        <f t="shared" si="53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0.0130651552348675</v>
      </c>
      <c r="AR61" s="25">
        <f t="shared" si="57"/>
        <v>137.97</v>
      </c>
      <c r="AS61" s="1">
        <f t="shared" si="58"/>
        <v>0.1</v>
      </c>
      <c r="AT61" s="2">
        <f t="shared" ref="AT61:AT71" si="62">$E$5/12</f>
        <v>0.0583333333333333</v>
      </c>
      <c r="AU61" s="1">
        <f t="shared" si="59"/>
        <v>70.4515958647451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6.89782116835714</v>
      </c>
      <c r="E62" s="13">
        <f t="shared" si="60"/>
        <v>6.35088248674194</v>
      </c>
      <c r="F62" s="9" t="s">
        <v>109</v>
      </c>
      <c r="G62" s="6">
        <v>3</v>
      </c>
      <c r="H62" s="11">
        <f t="shared" si="42"/>
        <v>6.89782116835714</v>
      </c>
      <c r="I62" s="11">
        <f t="shared" si="43"/>
        <v>280.047821168357</v>
      </c>
      <c r="J62" s="11">
        <f t="shared" si="44"/>
        <v>0.0419292802999438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3.96916700934407</v>
      </c>
      <c r="P62" s="11">
        <f t="shared" si="47"/>
        <v>0.166424316092077</v>
      </c>
      <c r="Q62" s="16">
        <f t="shared" si="48"/>
        <v>0.0166424316092077</v>
      </c>
      <c r="R62" s="11">
        <f t="shared" si="49"/>
        <v>0.13797</v>
      </c>
      <c r="S62" s="17">
        <f t="shared" si="50"/>
        <v>0.12062355301303</v>
      </c>
      <c r="T62" s="3">
        <v>0.01</v>
      </c>
      <c r="U62" s="18">
        <f t="shared" si="51"/>
        <v>0.0012062355301303</v>
      </c>
      <c r="V62" s="17"/>
      <c r="W62" s="3"/>
      <c r="X62" s="18"/>
      <c r="Y62" s="19">
        <v>0.02</v>
      </c>
      <c r="Z62" s="3">
        <v>0.06</v>
      </c>
      <c r="AA62" s="20">
        <f t="shared" si="52"/>
        <v>0.0012</v>
      </c>
      <c r="AB62" s="3">
        <v>0.01</v>
      </c>
      <c r="AC62" s="3">
        <v>0.63</v>
      </c>
      <c r="AD62" s="20">
        <f t="shared" si="53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0.0135062355301303</v>
      </c>
      <c r="AR62" s="25">
        <f t="shared" si="57"/>
        <v>137.97</v>
      </c>
      <c r="AS62" s="1">
        <f t="shared" si="58"/>
        <v>0.1</v>
      </c>
      <c r="AT62" s="2">
        <f t="shared" si="62"/>
        <v>0.0583333333333333</v>
      </c>
      <c r="AU62" s="1">
        <f t="shared" si="59"/>
        <v>72.8300452705987</v>
      </c>
    </row>
    <row r="63" s="1" customFormat="1" spans="1:47">
      <c r="A63" s="6"/>
      <c r="B63" s="6"/>
      <c r="C63" s="9">
        <v>3</v>
      </c>
      <c r="D63" s="12">
        <v>12.1310910020323</v>
      </c>
      <c r="E63" s="13">
        <f t="shared" si="60"/>
        <v>6.89782116835714</v>
      </c>
      <c r="F63" s="9" t="s">
        <v>109</v>
      </c>
      <c r="G63" s="6">
        <v>4</v>
      </c>
      <c r="H63" s="11">
        <f t="shared" si="42"/>
        <v>12.1310910020323</v>
      </c>
      <c r="I63" s="11">
        <f t="shared" si="43"/>
        <v>285.281091002032</v>
      </c>
      <c r="J63" s="11">
        <f t="shared" si="44"/>
        <v>0.0793432368442942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5.182442693252</v>
      </c>
      <c r="P63" s="11">
        <f t="shared" si="47"/>
        <v>0.411191778042675</v>
      </c>
      <c r="Q63" s="16">
        <f t="shared" si="48"/>
        <v>0.0411191778042675</v>
      </c>
      <c r="R63" s="11">
        <f t="shared" si="49"/>
        <v>0.13797</v>
      </c>
      <c r="S63" s="17">
        <f t="shared" si="50"/>
        <v>0.298029845649544</v>
      </c>
      <c r="T63" s="3">
        <v>0.01</v>
      </c>
      <c r="U63" s="18">
        <f t="shared" si="51"/>
        <v>0.00298029845649544</v>
      </c>
      <c r="V63" s="17"/>
      <c r="W63" s="3"/>
      <c r="X63" s="18"/>
      <c r="Y63" s="19">
        <v>0.04</v>
      </c>
      <c r="Z63" s="3">
        <v>0.06</v>
      </c>
      <c r="AA63" s="20">
        <f t="shared" si="52"/>
        <v>0.0024</v>
      </c>
      <c r="AB63" s="3">
        <v>0.015</v>
      </c>
      <c r="AC63" s="3">
        <v>0.63</v>
      </c>
      <c r="AD63" s="20">
        <f t="shared" si="53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4"/>
        <v>0.002</v>
      </c>
      <c r="AN63" s="3">
        <v>0.015</v>
      </c>
      <c r="AO63" s="3">
        <v>0.28</v>
      </c>
      <c r="AP63" s="3">
        <f t="shared" si="55"/>
        <v>0.0042</v>
      </c>
      <c r="AQ63" s="1">
        <f t="shared" si="56"/>
        <v>0.0210302984564954</v>
      </c>
      <c r="AR63" s="25">
        <f t="shared" si="57"/>
        <v>137.97</v>
      </c>
      <c r="AS63" s="1">
        <f t="shared" si="58"/>
        <v>0.1</v>
      </c>
      <c r="AT63" s="2">
        <f t="shared" si="62"/>
        <v>0.0583333333333333</v>
      </c>
      <c r="AU63" s="1">
        <f t="shared" si="59"/>
        <v>113.402256700168</v>
      </c>
    </row>
    <row r="64" s="1" customFormat="1" spans="1:47">
      <c r="A64" s="6"/>
      <c r="B64" s="6"/>
      <c r="C64" s="9">
        <v>4</v>
      </c>
      <c r="D64" s="12">
        <v>17.742938851</v>
      </c>
      <c r="E64" s="13">
        <f t="shared" si="60"/>
        <v>12.1310910020323</v>
      </c>
      <c r="F64" s="9" t="s">
        <v>109</v>
      </c>
      <c r="G64" s="6">
        <v>5</v>
      </c>
      <c r="H64" s="11">
        <f t="shared" si="42"/>
        <v>17.742938851</v>
      </c>
      <c r="I64" s="11">
        <f t="shared" si="43"/>
        <v>290.892938851</v>
      </c>
      <c r="J64" s="11">
        <f t="shared" si="44"/>
        <v>0.153273226031954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4.53268836944885</v>
      </c>
      <c r="O64" s="11">
        <f t="shared" si="61"/>
        <v>1.61826254576047</v>
      </c>
      <c r="P64" s="11">
        <f t="shared" si="47"/>
        <v>0.24803632095539</v>
      </c>
      <c r="Q64" s="16">
        <f t="shared" si="48"/>
        <v>0.024803632095539</v>
      </c>
      <c r="R64" s="11">
        <f t="shared" si="49"/>
        <v>0.13797</v>
      </c>
      <c r="S64" s="17">
        <f t="shared" si="50"/>
        <v>0.179775546100884</v>
      </c>
      <c r="T64" s="3">
        <v>0.01</v>
      </c>
      <c r="U64" s="18">
        <f t="shared" si="51"/>
        <v>0.00179775546100884</v>
      </c>
      <c r="V64" s="17"/>
      <c r="W64" s="3"/>
      <c r="X64" s="18"/>
      <c r="Y64" s="19">
        <v>0.04</v>
      </c>
      <c r="Z64" s="3">
        <v>0.06</v>
      </c>
      <c r="AA64" s="20">
        <f t="shared" si="52"/>
        <v>0.0024</v>
      </c>
      <c r="AB64" s="3">
        <v>0.015</v>
      </c>
      <c r="AC64" s="3">
        <v>0.63</v>
      </c>
      <c r="AD64" s="20">
        <f t="shared" si="53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0.0198477554610088</v>
      </c>
      <c r="AR64" s="25">
        <f t="shared" si="57"/>
        <v>137.97</v>
      </c>
      <c r="AS64" s="1">
        <f t="shared" si="58"/>
        <v>0.1</v>
      </c>
      <c r="AT64" s="2">
        <f t="shared" si="62"/>
        <v>0.0583333333333333</v>
      </c>
      <c r="AU64" s="1">
        <f t="shared" si="59"/>
        <v>107.025597585673</v>
      </c>
    </row>
    <row r="65" s="1" customFormat="1" spans="1:47">
      <c r="A65" s="6"/>
      <c r="B65" s="6"/>
      <c r="C65" s="9">
        <v>5</v>
      </c>
      <c r="D65" s="12">
        <v>21.0661846683871</v>
      </c>
      <c r="E65" s="13">
        <f t="shared" si="60"/>
        <v>17.742938851</v>
      </c>
      <c r="F65" s="9" t="s">
        <v>111</v>
      </c>
      <c r="G65" s="6">
        <v>6</v>
      </c>
      <c r="H65" s="11">
        <f t="shared" si="42"/>
        <v>21.0661846683871</v>
      </c>
      <c r="I65" s="11">
        <f t="shared" si="43"/>
        <v>294.216184668387</v>
      </c>
      <c r="J65" s="11">
        <f t="shared" si="44"/>
        <v>0.223698146513549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2.74992622480508</v>
      </c>
      <c r="P65" s="11">
        <f t="shared" si="47"/>
        <v>0.615153399537896</v>
      </c>
      <c r="Q65" s="16">
        <f t="shared" si="48"/>
        <v>0.0615153399537896</v>
      </c>
      <c r="R65" s="11">
        <f t="shared" si="49"/>
        <v>0.13797</v>
      </c>
      <c r="S65" s="17">
        <f t="shared" si="50"/>
        <v>0.445860259141767</v>
      </c>
      <c r="T65" s="3">
        <v>0.01</v>
      </c>
      <c r="U65" s="18">
        <f t="shared" si="51"/>
        <v>0.00445860259141767</v>
      </c>
      <c r="V65" s="17"/>
      <c r="W65" s="3"/>
      <c r="X65" s="18"/>
      <c r="Y65" s="19">
        <v>0.04</v>
      </c>
      <c r="Z65" s="3">
        <v>0.06</v>
      </c>
      <c r="AA65" s="20">
        <f t="shared" si="52"/>
        <v>0.0024</v>
      </c>
      <c r="AB65" s="3">
        <v>0.015</v>
      </c>
      <c r="AC65" s="3">
        <v>0.63</v>
      </c>
      <c r="AD65" s="20">
        <f t="shared" si="53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0.0225086025914177</v>
      </c>
      <c r="AR65" s="25">
        <f t="shared" si="57"/>
        <v>137.97</v>
      </c>
      <c r="AS65" s="1">
        <f t="shared" si="58"/>
        <v>0.1</v>
      </c>
      <c r="AT65" s="2">
        <f t="shared" si="62"/>
        <v>0.0583333333333333</v>
      </c>
      <c r="AU65" s="1">
        <f t="shared" si="59"/>
        <v>121.373756740273</v>
      </c>
    </row>
    <row r="66" s="1" customFormat="1" spans="1:47">
      <c r="A66" s="6"/>
      <c r="B66" s="6"/>
      <c r="C66" s="9">
        <v>6</v>
      </c>
      <c r="D66" s="12">
        <v>24.17974742</v>
      </c>
      <c r="E66" s="13">
        <f t="shared" si="60"/>
        <v>21.0661846683871</v>
      </c>
      <c r="F66" s="9" t="s">
        <v>109</v>
      </c>
      <c r="G66" s="6">
        <v>7</v>
      </c>
      <c r="H66" s="11">
        <f t="shared" si="42"/>
        <v>24.17974742</v>
      </c>
      <c r="I66" s="11">
        <f t="shared" si="43"/>
        <v>297.32974742</v>
      </c>
      <c r="J66" s="11">
        <f t="shared" si="44"/>
        <v>0.316350136841046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3.51447282526718</v>
      </c>
      <c r="P66" s="11">
        <f t="shared" si="47"/>
        <v>1.11180395919741</v>
      </c>
      <c r="Q66" s="16">
        <f t="shared" si="48"/>
        <v>0.111180395919741</v>
      </c>
      <c r="R66" s="11">
        <f t="shared" si="49"/>
        <v>0.13797</v>
      </c>
      <c r="S66" s="17">
        <f t="shared" si="50"/>
        <v>0.805830223380017</v>
      </c>
      <c r="T66" s="3">
        <v>0.01</v>
      </c>
      <c r="U66" s="18">
        <f t="shared" si="51"/>
        <v>0.00805830223380017</v>
      </c>
      <c r="V66" s="17"/>
      <c r="W66" s="3"/>
      <c r="X66" s="18"/>
      <c r="Y66" s="19">
        <v>0.05</v>
      </c>
      <c r="Z66" s="3">
        <v>0.06</v>
      </c>
      <c r="AA66" s="20">
        <f t="shared" si="52"/>
        <v>0.003</v>
      </c>
      <c r="AB66" s="3">
        <v>0.02</v>
      </c>
      <c r="AC66" s="3">
        <v>0.63</v>
      </c>
      <c r="AD66" s="20">
        <f t="shared" si="53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0.0312583022338002</v>
      </c>
      <c r="AR66" s="25">
        <f t="shared" si="57"/>
        <v>137.97</v>
      </c>
      <c r="AS66" s="1">
        <f t="shared" si="58"/>
        <v>0.1</v>
      </c>
      <c r="AT66" s="2">
        <f t="shared" si="62"/>
        <v>0.0583333333333333</v>
      </c>
      <c r="AU66" s="1">
        <f t="shared" si="59"/>
        <v>168.555002738632</v>
      </c>
    </row>
    <row r="67" s="1" customFormat="1" spans="1:47">
      <c r="A67" s="6"/>
      <c r="B67" s="6"/>
      <c r="C67" s="9">
        <v>7</v>
      </c>
      <c r="D67" s="12">
        <v>27.1976235558065</v>
      </c>
      <c r="E67" s="13">
        <f t="shared" si="60"/>
        <v>24.17974742</v>
      </c>
      <c r="F67" s="9" t="s">
        <v>109</v>
      </c>
      <c r="G67" s="6">
        <v>8</v>
      </c>
      <c r="H67" s="11">
        <f t="shared" si="42"/>
        <v>27.1976235558065</v>
      </c>
      <c r="I67" s="11">
        <f t="shared" si="43"/>
        <v>300.347623555806</v>
      </c>
      <c r="J67" s="11">
        <f t="shared" si="44"/>
        <v>0.439612699603008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3.78236886606977</v>
      </c>
      <c r="P67" s="11">
        <f t="shared" si="47"/>
        <v>1.6627773881073</v>
      </c>
      <c r="Q67" s="16">
        <f t="shared" si="48"/>
        <v>0.16627773881073</v>
      </c>
      <c r="R67" s="11">
        <f t="shared" si="49"/>
        <v>0.13797</v>
      </c>
      <c r="S67" s="17">
        <f t="shared" si="50"/>
        <v>1.20517314496434</v>
      </c>
      <c r="T67" s="3">
        <v>0.01</v>
      </c>
      <c r="U67" s="18">
        <f t="shared" si="51"/>
        <v>0.0120517314496434</v>
      </c>
      <c r="V67" s="17"/>
      <c r="W67" s="3"/>
      <c r="X67" s="18"/>
      <c r="Y67" s="19">
        <v>0.05</v>
      </c>
      <c r="Z67" s="3">
        <v>0.06</v>
      </c>
      <c r="AA67" s="20">
        <f t="shared" si="52"/>
        <v>0.003</v>
      </c>
      <c r="AB67" s="3">
        <v>0.02</v>
      </c>
      <c r="AC67" s="3">
        <v>0.63</v>
      </c>
      <c r="AD67" s="20">
        <f t="shared" si="53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0.0352517314496434</v>
      </c>
      <c r="AR67" s="25">
        <f t="shared" si="57"/>
        <v>137.97</v>
      </c>
      <c r="AS67" s="1">
        <f t="shared" si="58"/>
        <v>0.1</v>
      </c>
      <c r="AT67" s="2">
        <f t="shared" si="62"/>
        <v>0.0583333333333333</v>
      </c>
      <c r="AU67" s="1">
        <f t="shared" si="59"/>
        <v>190.088880918527</v>
      </c>
    </row>
    <row r="68" s="1" customFormat="1" spans="1:47">
      <c r="A68" s="6"/>
      <c r="B68" s="6"/>
      <c r="C68" s="9">
        <v>8</v>
      </c>
      <c r="D68" s="12">
        <v>28.2335203254839</v>
      </c>
      <c r="E68" s="13">
        <f t="shared" si="60"/>
        <v>27.1976235558065</v>
      </c>
      <c r="F68" s="9" t="s">
        <v>109</v>
      </c>
      <c r="G68" s="6">
        <v>9</v>
      </c>
      <c r="H68" s="11">
        <f t="shared" si="42"/>
        <v>28.2335203254839</v>
      </c>
      <c r="I68" s="11">
        <f t="shared" si="43"/>
        <v>301.383520325484</v>
      </c>
      <c r="J68" s="11">
        <f t="shared" si="44"/>
        <v>0.491430548612175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3.49929147796247</v>
      </c>
      <c r="P68" s="11">
        <f t="shared" si="47"/>
        <v>1.71965873076901</v>
      </c>
      <c r="Q68" s="16">
        <f t="shared" si="48"/>
        <v>0.171965873076901</v>
      </c>
      <c r="R68" s="11">
        <f t="shared" si="49"/>
        <v>0.13797</v>
      </c>
      <c r="S68" s="17">
        <f t="shared" si="50"/>
        <v>1.24640047167428</v>
      </c>
      <c r="T68" s="3">
        <v>0.01</v>
      </c>
      <c r="U68" s="18">
        <f t="shared" si="51"/>
        <v>0.0124640047167428</v>
      </c>
      <c r="V68" s="17"/>
      <c r="W68" s="3"/>
      <c r="X68" s="18"/>
      <c r="Y68" s="19">
        <v>0.04</v>
      </c>
      <c r="Z68" s="3">
        <v>0.06</v>
      </c>
      <c r="AA68" s="20">
        <f t="shared" si="52"/>
        <v>0.0024</v>
      </c>
      <c r="AB68" s="3">
        <v>0.015</v>
      </c>
      <c r="AC68" s="3">
        <v>0.63</v>
      </c>
      <c r="AD68" s="20">
        <f t="shared" si="53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0.0305140047167428</v>
      </c>
      <c r="AR68" s="25">
        <f t="shared" si="57"/>
        <v>137.97</v>
      </c>
      <c r="AS68" s="1">
        <f t="shared" si="58"/>
        <v>0.1</v>
      </c>
      <c r="AT68" s="2">
        <f t="shared" si="62"/>
        <v>0.0583333333333333</v>
      </c>
      <c r="AU68" s="1">
        <f t="shared" si="59"/>
        <v>164.541506769222</v>
      </c>
    </row>
    <row r="69" s="1" customFormat="1" spans="1:47">
      <c r="A69" s="6"/>
      <c r="B69" s="6"/>
      <c r="C69" s="9">
        <v>9</v>
      </c>
      <c r="D69" s="12">
        <v>24.6779806486667</v>
      </c>
      <c r="E69" s="13">
        <f t="shared" si="60"/>
        <v>28.2335203254839</v>
      </c>
      <c r="F69" s="9" t="s">
        <v>109</v>
      </c>
      <c r="G69" s="6">
        <v>10</v>
      </c>
      <c r="H69" s="11">
        <f t="shared" si="42"/>
        <v>24.6779806486667</v>
      </c>
      <c r="I69" s="11">
        <f t="shared" si="43"/>
        <v>297.827980648667</v>
      </c>
      <c r="J69" s="11">
        <f t="shared" si="44"/>
        <v>0.334164195226623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3.15933274719346</v>
      </c>
      <c r="P69" s="11">
        <f t="shared" si="47"/>
        <v>1.05573588491902</v>
      </c>
      <c r="Q69" s="16">
        <f t="shared" si="48"/>
        <v>0.105573588491902</v>
      </c>
      <c r="R69" s="11">
        <f t="shared" si="49"/>
        <v>0.13797</v>
      </c>
      <c r="S69" s="17">
        <f t="shared" si="50"/>
        <v>0.765192349727491</v>
      </c>
      <c r="T69" s="3">
        <v>0.01</v>
      </c>
      <c r="U69" s="18">
        <f t="shared" si="51"/>
        <v>0.00765192349727491</v>
      </c>
      <c r="V69" s="17"/>
      <c r="W69" s="3"/>
      <c r="X69" s="18"/>
      <c r="Y69" s="19">
        <v>0.04</v>
      </c>
      <c r="Z69" s="3">
        <v>0.06</v>
      </c>
      <c r="AA69" s="20">
        <f t="shared" si="52"/>
        <v>0.0024</v>
      </c>
      <c r="AB69" s="3">
        <v>0.015</v>
      </c>
      <c r="AC69" s="3">
        <v>0.63</v>
      </c>
      <c r="AD69" s="20">
        <f t="shared" si="53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0.0257019234972749</v>
      </c>
      <c r="AR69" s="25">
        <f t="shared" si="57"/>
        <v>137.97</v>
      </c>
      <c r="AS69" s="1">
        <f t="shared" si="58"/>
        <v>0.1</v>
      </c>
      <c r="AT69" s="2">
        <f t="shared" si="62"/>
        <v>0.0583333333333333</v>
      </c>
      <c r="AU69" s="1">
        <f t="shared" si="59"/>
        <v>138.593188877252</v>
      </c>
    </row>
    <row r="70" s="1" customFormat="1" spans="1:47">
      <c r="A70" s="6"/>
      <c r="B70" s="6"/>
      <c r="C70" s="9">
        <v>10</v>
      </c>
      <c r="D70" s="12">
        <v>19.827277283871</v>
      </c>
      <c r="E70" s="13">
        <f t="shared" si="60"/>
        <v>24.6779806486667</v>
      </c>
      <c r="F70" s="9" t="s">
        <v>109</v>
      </c>
      <c r="G70" s="6">
        <v>11</v>
      </c>
      <c r="H70" s="11">
        <f t="shared" si="42"/>
        <v>19.827277283871</v>
      </c>
      <c r="I70" s="11">
        <f t="shared" si="43"/>
        <v>292.977277283871</v>
      </c>
      <c r="J70" s="11">
        <f t="shared" si="44"/>
        <v>0.194484727723544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1.99841701916072</v>
      </c>
      <c r="O70" s="11">
        <f t="shared" si="61"/>
        <v>1.48487984311372</v>
      </c>
      <c r="P70" s="11">
        <f t="shared" si="47"/>
        <v>0.288786451990151</v>
      </c>
      <c r="Q70" s="16">
        <f t="shared" si="48"/>
        <v>0.0288786451990151</v>
      </c>
      <c r="R70" s="11">
        <f t="shared" si="49"/>
        <v>0.13797</v>
      </c>
      <c r="S70" s="17">
        <f t="shared" si="50"/>
        <v>0.209311047321991</v>
      </c>
      <c r="T70" s="3">
        <v>0.01</v>
      </c>
      <c r="U70" s="18">
        <f t="shared" si="51"/>
        <v>0.00209311047321991</v>
      </c>
      <c r="V70" s="17"/>
      <c r="W70" s="3"/>
      <c r="X70" s="18"/>
      <c r="Y70" s="19">
        <v>0.02</v>
      </c>
      <c r="Z70" s="3">
        <v>0.06</v>
      </c>
      <c r="AA70" s="20">
        <f t="shared" si="52"/>
        <v>0.0012</v>
      </c>
      <c r="AB70" s="3">
        <v>0.01</v>
      </c>
      <c r="AC70" s="3">
        <v>0.63</v>
      </c>
      <c r="AD70" s="20">
        <f t="shared" si="53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0.0143931104732199</v>
      </c>
      <c r="AR70" s="25">
        <f t="shared" si="57"/>
        <v>137.97</v>
      </c>
      <c r="AS70" s="1">
        <f t="shared" si="58"/>
        <v>0.1</v>
      </c>
      <c r="AT70" s="2">
        <f t="shared" si="62"/>
        <v>0.0583333333333333</v>
      </c>
      <c r="AU70" s="1">
        <f t="shared" si="59"/>
        <v>77.6123654152817</v>
      </c>
    </row>
    <row r="71" s="1" customFormat="1" spans="1:48">
      <c r="A71" s="6"/>
      <c r="B71" s="6"/>
      <c r="C71" s="9">
        <v>11</v>
      </c>
      <c r="D71" s="12">
        <v>14.2802865234333</v>
      </c>
      <c r="E71" s="13">
        <f t="shared" si="60"/>
        <v>19.827277283871</v>
      </c>
      <c r="F71" s="9" t="s">
        <v>111</v>
      </c>
      <c r="G71" s="6">
        <v>12</v>
      </c>
      <c r="H71" s="11">
        <f t="shared" si="42"/>
        <v>14.2802865234333</v>
      </c>
      <c r="I71" s="11">
        <f t="shared" si="43"/>
        <v>287.430286523433</v>
      </c>
      <c r="J71" s="11">
        <f t="shared" si="44"/>
        <v>0.102410213347278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2.57579339112357</v>
      </c>
      <c r="P71" s="11">
        <f t="shared" si="47"/>
        <v>0.263787550723474</v>
      </c>
      <c r="Q71" s="16">
        <f t="shared" si="48"/>
        <v>0.0263787550723474</v>
      </c>
      <c r="R71" s="11">
        <f t="shared" si="49"/>
        <v>0.13797</v>
      </c>
      <c r="S71" s="17">
        <f t="shared" si="50"/>
        <v>0.1911919625451</v>
      </c>
      <c r="T71" s="3">
        <v>0.01</v>
      </c>
      <c r="U71" s="18">
        <f t="shared" si="51"/>
        <v>0.001911919625451</v>
      </c>
      <c r="V71" s="17"/>
      <c r="W71" s="3"/>
      <c r="X71" s="18"/>
      <c r="Y71" s="19">
        <v>0.02</v>
      </c>
      <c r="Z71" s="3">
        <v>0.06</v>
      </c>
      <c r="AA71" s="20">
        <f t="shared" si="52"/>
        <v>0.0012</v>
      </c>
      <c r="AB71" s="3">
        <v>0.01</v>
      </c>
      <c r="AC71" s="3">
        <v>0.63</v>
      </c>
      <c r="AD71" s="20">
        <f t="shared" si="53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0.014211919625451</v>
      </c>
      <c r="AR71" s="25">
        <f t="shared" si="57"/>
        <v>137.97</v>
      </c>
      <c r="AS71" s="1">
        <f t="shared" si="58"/>
        <v>0.1</v>
      </c>
      <c r="AT71" s="2">
        <f t="shared" si="62"/>
        <v>0.0583333333333333</v>
      </c>
      <c r="AU71" s="1">
        <f t="shared" si="59"/>
        <v>76.6353250241091</v>
      </c>
      <c r="AV71" s="1">
        <f>SUM(AU60:AU71)</f>
        <v>1369.95073025787</v>
      </c>
    </row>
    <row r="72" s="1" customFormat="1" spans="1:46">
      <c r="A72" s="6"/>
      <c r="B72" s="6"/>
      <c r="C72" s="9">
        <v>12</v>
      </c>
      <c r="D72" s="12">
        <v>8.98488863303226</v>
      </c>
      <c r="E72" s="13">
        <f t="shared" si="60"/>
        <v>14.2802865234333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7.76</v>
      </c>
      <c r="E76" s="9"/>
      <c r="F76" s="9"/>
      <c r="G76" s="6">
        <v>1</v>
      </c>
      <c r="H76" s="11">
        <f t="shared" ref="H76:H87" si="63">E77</f>
        <v>7.76</v>
      </c>
      <c r="I76" s="11">
        <f t="shared" ref="I76:I87" si="64">H76+273.15</f>
        <v>280.91</v>
      </c>
      <c r="J76" s="11">
        <f t="shared" ref="J76:J87" si="65">EXP(($C$18*(I76-$C$16))/($C$19*I76*$C$16))</f>
        <v>0.0466511001676116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0.0036510122889093</v>
      </c>
      <c r="Q76" s="16">
        <f t="shared" ref="Q76:Q87" si="69">P76*$B$78</f>
        <v>0.000474631597558209</v>
      </c>
      <c r="R76" s="11">
        <f t="shared" ref="R76:R87" si="70">L76*$B$78</f>
        <v>0.0101740708333333</v>
      </c>
      <c r="S76" s="17">
        <f t="shared" ref="S76:S87" si="71">Q76/R76</f>
        <v>0.0466511001676117</v>
      </c>
      <c r="T76" s="3">
        <v>0.01</v>
      </c>
      <c r="U76" s="18">
        <f t="shared" ref="U76:U87" si="72">S76*T76</f>
        <v>0.000466511001676117</v>
      </c>
      <c r="V76" s="17"/>
      <c r="W76" s="3"/>
      <c r="X76" s="18"/>
      <c r="Y76" s="19">
        <v>0.02</v>
      </c>
      <c r="Z76" s="3">
        <v>0.17</v>
      </c>
      <c r="AA76" s="20">
        <f t="shared" ref="AA76:AA87" si="73">Y76*Z76</f>
        <v>0.0034</v>
      </c>
      <c r="AB76" s="3">
        <v>0.01</v>
      </c>
      <c r="AC76" s="3">
        <v>0.03</v>
      </c>
      <c r="AD76" s="20">
        <f t="shared" ref="AD76:AD87" si="74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0.0120665110016761</v>
      </c>
      <c r="AR76" s="25">
        <f t="shared" ref="AR76:AR87" si="77">$B$76/12</f>
        <v>7.82620833333333</v>
      </c>
      <c r="AS76" s="1">
        <f t="shared" ref="AS76:AS87" si="78">$B$78</f>
        <v>0.13</v>
      </c>
      <c r="AT76" s="2">
        <f>$E$8/12</f>
        <v>12.0833333333333</v>
      </c>
      <c r="AU76" s="1">
        <f t="shared" ref="AU76:AU87" si="79">AT76*10000*AS76*0.67*AR76*AQ76</f>
        <v>993.889331828706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6.35088248674194</v>
      </c>
      <c r="E77" s="13">
        <f t="shared" ref="E77:E88" si="80">D76</f>
        <v>7.76</v>
      </c>
      <c r="F77" s="9" t="s">
        <v>109</v>
      </c>
      <c r="G77" s="6">
        <v>2</v>
      </c>
      <c r="H77" s="11">
        <f t="shared" si="63"/>
        <v>6.35088248674194</v>
      </c>
      <c r="I77" s="11">
        <f t="shared" si="64"/>
        <v>279.500882486742</v>
      </c>
      <c r="J77" s="11">
        <f t="shared" si="65"/>
        <v>0.0391714575380354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0.152873154377757</v>
      </c>
      <c r="P77" s="11">
        <f t="shared" si="68"/>
        <v>0.00598826427541385</v>
      </c>
      <c r="Q77" s="16">
        <f t="shared" si="69"/>
        <v>0.0007784743558038</v>
      </c>
      <c r="R77" s="11">
        <f t="shared" si="70"/>
        <v>0.0101740708333333</v>
      </c>
      <c r="S77" s="17">
        <f t="shared" si="71"/>
        <v>0.0765155234867527</v>
      </c>
      <c r="T77" s="3">
        <v>0.01</v>
      </c>
      <c r="U77" s="18">
        <f t="shared" si="72"/>
        <v>0.000765155234867527</v>
      </c>
      <c r="V77" s="17"/>
      <c r="W77" s="3"/>
      <c r="X77" s="18"/>
      <c r="Y77" s="19">
        <v>0.02</v>
      </c>
      <c r="Z77" s="3">
        <v>0.17</v>
      </c>
      <c r="AA77" s="20">
        <f t="shared" si="73"/>
        <v>0.0034</v>
      </c>
      <c r="AB77" s="3">
        <v>0.01</v>
      </c>
      <c r="AC77" s="3">
        <v>0.03</v>
      </c>
      <c r="AD77" s="20">
        <f t="shared" si="74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5"/>
        <v>0.0079</v>
      </c>
      <c r="AQ77" s="1">
        <f t="shared" si="76"/>
        <v>0.0123651552348675</v>
      </c>
      <c r="AR77" s="25">
        <f t="shared" si="77"/>
        <v>7.82620833333333</v>
      </c>
      <c r="AS77" s="1">
        <f t="shared" si="78"/>
        <v>0.13</v>
      </c>
      <c r="AT77" s="2">
        <f t="shared" ref="AT77:AT87" si="82">$E$8/12</f>
        <v>12.0833333333333</v>
      </c>
      <c r="AU77" s="1">
        <f t="shared" si="79"/>
        <v>1018.48793513167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6.89782116835714</v>
      </c>
      <c r="E78" s="13">
        <f t="shared" si="80"/>
        <v>6.35088248674194</v>
      </c>
      <c r="F78" s="9" t="s">
        <v>109</v>
      </c>
      <c r="G78" s="6">
        <v>3</v>
      </c>
      <c r="H78" s="11">
        <f t="shared" si="63"/>
        <v>6.89782116835714</v>
      </c>
      <c r="I78" s="11">
        <f t="shared" si="64"/>
        <v>280.047821168357</v>
      </c>
      <c r="J78" s="11">
        <f t="shared" si="65"/>
        <v>0.0419292802999438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0.225146973435677</v>
      </c>
      <c r="P78" s="11">
        <f t="shared" si="68"/>
        <v>0.0094402505578685</v>
      </c>
      <c r="Q78" s="16">
        <f t="shared" si="69"/>
        <v>0.00122723257252291</v>
      </c>
      <c r="R78" s="11">
        <f t="shared" si="70"/>
        <v>0.0101740708333333</v>
      </c>
      <c r="S78" s="17">
        <f t="shared" si="71"/>
        <v>0.12062355301303</v>
      </c>
      <c r="T78" s="3">
        <v>0.01</v>
      </c>
      <c r="U78" s="18">
        <f t="shared" si="72"/>
        <v>0.0012062355301303</v>
      </c>
      <c r="V78" s="17"/>
      <c r="W78" s="3"/>
      <c r="X78" s="18"/>
      <c r="Y78" s="19">
        <v>0.02</v>
      </c>
      <c r="Z78" s="3">
        <v>0.17</v>
      </c>
      <c r="AA78" s="20">
        <f t="shared" si="73"/>
        <v>0.0034</v>
      </c>
      <c r="AB78" s="3">
        <v>0.01</v>
      </c>
      <c r="AC78" s="3">
        <v>0.03</v>
      </c>
      <c r="AD78" s="20">
        <f t="shared" si="74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5"/>
        <v>0.0079</v>
      </c>
      <c r="AQ78" s="1">
        <f t="shared" si="76"/>
        <v>0.0128062355301303</v>
      </c>
      <c r="AR78" s="25">
        <f t="shared" si="77"/>
        <v>7.82620833333333</v>
      </c>
      <c r="AS78" s="1">
        <f t="shared" si="78"/>
        <v>0.13</v>
      </c>
      <c r="AT78" s="2">
        <f t="shared" si="82"/>
        <v>12.0833333333333</v>
      </c>
      <c r="AU78" s="1">
        <f t="shared" si="79"/>
        <v>1054.81865242689</v>
      </c>
    </row>
    <row r="79" s="1" customFormat="1" spans="1:47">
      <c r="A79" s="6"/>
      <c r="B79" s="6"/>
      <c r="C79" s="9">
        <v>3</v>
      </c>
      <c r="D79" s="12">
        <v>12.1310910020323</v>
      </c>
      <c r="E79" s="13">
        <f t="shared" si="80"/>
        <v>6.89782116835714</v>
      </c>
      <c r="F79" s="9" t="s">
        <v>109</v>
      </c>
      <c r="G79" s="6">
        <v>4</v>
      </c>
      <c r="H79" s="11">
        <f t="shared" si="63"/>
        <v>12.1310910020323</v>
      </c>
      <c r="I79" s="11">
        <f t="shared" si="64"/>
        <v>285.281091002032</v>
      </c>
      <c r="J79" s="11">
        <f t="shared" si="65"/>
        <v>0.0793432368442942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0.293968806211142</v>
      </c>
      <c r="P79" s="11">
        <f t="shared" si="68"/>
        <v>0.023324436616045</v>
      </c>
      <c r="Q79" s="16">
        <f t="shared" si="69"/>
        <v>0.00303217676008586</v>
      </c>
      <c r="R79" s="11">
        <f t="shared" si="70"/>
        <v>0.0101740708333333</v>
      </c>
      <c r="S79" s="17">
        <f t="shared" si="71"/>
        <v>0.298029845649544</v>
      </c>
      <c r="T79" s="3">
        <v>0.01</v>
      </c>
      <c r="U79" s="18">
        <f t="shared" si="72"/>
        <v>0.00298029845649544</v>
      </c>
      <c r="V79" s="17"/>
      <c r="W79" s="3"/>
      <c r="X79" s="18"/>
      <c r="Y79" s="19">
        <v>0.04</v>
      </c>
      <c r="Z79" s="3">
        <v>0.17</v>
      </c>
      <c r="AA79" s="20">
        <f t="shared" si="73"/>
        <v>0.0068</v>
      </c>
      <c r="AB79" s="3">
        <v>0.015</v>
      </c>
      <c r="AC79" s="3">
        <v>0.03</v>
      </c>
      <c r="AD79" s="20">
        <f t="shared" si="74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5"/>
        <v>0.01185</v>
      </c>
      <c r="AQ79" s="1">
        <f t="shared" si="76"/>
        <v>0.0220802984564954</v>
      </c>
      <c r="AR79" s="25">
        <f t="shared" si="77"/>
        <v>7.82620833333333</v>
      </c>
      <c r="AS79" s="1">
        <f t="shared" si="78"/>
        <v>0.13</v>
      </c>
      <c r="AT79" s="2">
        <f t="shared" si="82"/>
        <v>12.0833333333333</v>
      </c>
      <c r="AU79" s="1">
        <f t="shared" si="79"/>
        <v>1818.70078902313</v>
      </c>
    </row>
    <row r="80" s="1" customFormat="1" spans="1:47">
      <c r="A80" s="6"/>
      <c r="B80" s="6"/>
      <c r="C80" s="9">
        <v>4</v>
      </c>
      <c r="D80" s="12">
        <v>17.742938851</v>
      </c>
      <c r="E80" s="13">
        <f t="shared" si="80"/>
        <v>12.1310910020323</v>
      </c>
      <c r="F80" s="9" t="s">
        <v>109</v>
      </c>
      <c r="G80" s="6">
        <v>5</v>
      </c>
      <c r="H80" s="11">
        <f t="shared" si="63"/>
        <v>17.742938851</v>
      </c>
      <c r="I80" s="11">
        <f t="shared" si="64"/>
        <v>290.892938851</v>
      </c>
      <c r="J80" s="11">
        <f t="shared" si="65"/>
        <v>0.153273226031954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0.257112151115342</v>
      </c>
      <c r="O80" s="11">
        <f t="shared" si="81"/>
        <v>0.0917943018130881</v>
      </c>
      <c r="P80" s="11">
        <f t="shared" si="68"/>
        <v>0.0140696087702429</v>
      </c>
      <c r="Q80" s="16">
        <f t="shared" si="69"/>
        <v>0.00182904914013158</v>
      </c>
      <c r="R80" s="11">
        <f t="shared" si="70"/>
        <v>0.0101740708333333</v>
      </c>
      <c r="S80" s="17">
        <f t="shared" si="71"/>
        <v>0.179775546100885</v>
      </c>
      <c r="T80" s="3">
        <v>0.01</v>
      </c>
      <c r="U80" s="18">
        <f t="shared" si="72"/>
        <v>0.00179775546100885</v>
      </c>
      <c r="V80" s="17"/>
      <c r="W80" s="3"/>
      <c r="X80" s="18"/>
      <c r="Y80" s="19">
        <v>0.04</v>
      </c>
      <c r="Z80" s="3">
        <v>0.17</v>
      </c>
      <c r="AA80" s="20">
        <f t="shared" si="73"/>
        <v>0.0068</v>
      </c>
      <c r="AB80" s="3">
        <v>0.015</v>
      </c>
      <c r="AC80" s="3">
        <v>0.03</v>
      </c>
      <c r="AD80" s="20">
        <f t="shared" si="74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0.0208977554610088</v>
      </c>
      <c r="AR80" s="25">
        <f t="shared" si="77"/>
        <v>7.82620833333333</v>
      </c>
      <c r="AS80" s="1">
        <f t="shared" si="78"/>
        <v>0.13</v>
      </c>
      <c r="AT80" s="2">
        <f t="shared" si="82"/>
        <v>12.0833333333333</v>
      </c>
      <c r="AU80" s="1">
        <f t="shared" si="79"/>
        <v>1721.29758212433</v>
      </c>
    </row>
    <row r="81" s="1" customFormat="1" spans="1:47">
      <c r="A81" s="6"/>
      <c r="B81" s="6"/>
      <c r="C81" s="9">
        <v>5</v>
      </c>
      <c r="D81" s="12">
        <v>21.0661846683871</v>
      </c>
      <c r="E81" s="13">
        <f t="shared" si="80"/>
        <v>17.742938851</v>
      </c>
      <c r="F81" s="9" t="s">
        <v>111</v>
      </c>
      <c r="G81" s="6">
        <v>6</v>
      </c>
      <c r="H81" s="11">
        <f t="shared" si="63"/>
        <v>21.0661846683871</v>
      </c>
      <c r="I81" s="11">
        <f t="shared" si="64"/>
        <v>294.216184668387</v>
      </c>
      <c r="J81" s="11">
        <f t="shared" si="65"/>
        <v>0.223698146513549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0.155986776376179</v>
      </c>
      <c r="P81" s="11">
        <f t="shared" si="68"/>
        <v>0.0348939527559746</v>
      </c>
      <c r="Q81" s="16">
        <f t="shared" si="69"/>
        <v>0.0045362138582767</v>
      </c>
      <c r="R81" s="11">
        <f t="shared" si="70"/>
        <v>0.0101740708333333</v>
      </c>
      <c r="S81" s="17">
        <f t="shared" si="71"/>
        <v>0.445860259141769</v>
      </c>
      <c r="T81" s="3">
        <v>0.01</v>
      </c>
      <c r="U81" s="18">
        <f t="shared" si="72"/>
        <v>0.00445860259141769</v>
      </c>
      <c r="V81" s="17"/>
      <c r="W81" s="3"/>
      <c r="X81" s="18"/>
      <c r="Y81" s="19">
        <v>0.04</v>
      </c>
      <c r="Z81" s="3">
        <v>0.17</v>
      </c>
      <c r="AA81" s="20">
        <f t="shared" si="73"/>
        <v>0.0068</v>
      </c>
      <c r="AB81" s="3">
        <v>0.015</v>
      </c>
      <c r="AC81" s="3">
        <v>0.03</v>
      </c>
      <c r="AD81" s="20">
        <f t="shared" si="74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0.0235586025914177</v>
      </c>
      <c r="AR81" s="25">
        <f t="shared" si="77"/>
        <v>7.82620833333333</v>
      </c>
      <c r="AS81" s="1">
        <f t="shared" si="78"/>
        <v>0.13</v>
      </c>
      <c r="AT81" s="2">
        <f t="shared" si="82"/>
        <v>12.0833333333333</v>
      </c>
      <c r="AU81" s="1">
        <f t="shared" si="79"/>
        <v>1940.46512576417</v>
      </c>
    </row>
    <row r="82" s="1" customFormat="1" spans="1:47">
      <c r="A82" s="6"/>
      <c r="B82" s="6"/>
      <c r="C82" s="9">
        <v>6</v>
      </c>
      <c r="D82" s="12">
        <v>24.17974742</v>
      </c>
      <c r="E82" s="13">
        <f t="shared" si="80"/>
        <v>21.0661846683871</v>
      </c>
      <c r="F82" s="9" t="s">
        <v>109</v>
      </c>
      <c r="G82" s="6">
        <v>7</v>
      </c>
      <c r="H82" s="11">
        <f t="shared" si="63"/>
        <v>24.17974742</v>
      </c>
      <c r="I82" s="11">
        <f t="shared" si="64"/>
        <v>297.32974742</v>
      </c>
      <c r="J82" s="11">
        <f t="shared" si="65"/>
        <v>0.316350136841046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0.199354906953537</v>
      </c>
      <c r="P82" s="11">
        <f t="shared" si="68"/>
        <v>0.0630659520946855</v>
      </c>
      <c r="Q82" s="16">
        <f t="shared" si="69"/>
        <v>0.00819857377230912</v>
      </c>
      <c r="R82" s="11">
        <f t="shared" si="70"/>
        <v>0.0101740708333333</v>
      </c>
      <c r="S82" s="17">
        <f t="shared" si="71"/>
        <v>0.80583022338002</v>
      </c>
      <c r="T82" s="3">
        <v>0.01</v>
      </c>
      <c r="U82" s="18">
        <f t="shared" si="72"/>
        <v>0.0080583022338002</v>
      </c>
      <c r="V82" s="17"/>
      <c r="W82" s="3"/>
      <c r="X82" s="18"/>
      <c r="Y82" s="19">
        <v>0.05</v>
      </c>
      <c r="Z82" s="3">
        <v>0.17</v>
      </c>
      <c r="AA82" s="20">
        <f t="shared" si="73"/>
        <v>0.0085</v>
      </c>
      <c r="AB82" s="3">
        <v>0.02</v>
      </c>
      <c r="AC82" s="3">
        <v>0.03</v>
      </c>
      <c r="AD82" s="20">
        <f t="shared" si="74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5"/>
        <v>0.0158</v>
      </c>
      <c r="AQ82" s="1">
        <f t="shared" si="76"/>
        <v>0.0329583022338002</v>
      </c>
      <c r="AR82" s="25">
        <f t="shared" si="77"/>
        <v>7.82620833333333</v>
      </c>
      <c r="AS82" s="1">
        <f t="shared" si="78"/>
        <v>0.13</v>
      </c>
      <c r="AT82" s="2">
        <f t="shared" si="82"/>
        <v>12.0833333333333</v>
      </c>
      <c r="AU82" s="1">
        <f t="shared" si="79"/>
        <v>2714.69565484257</v>
      </c>
    </row>
    <row r="83" s="1" customFormat="1" spans="1:47">
      <c r="A83" s="6"/>
      <c r="B83" s="6"/>
      <c r="C83" s="9">
        <v>7</v>
      </c>
      <c r="D83" s="12">
        <v>27.1976235558065</v>
      </c>
      <c r="E83" s="13">
        <f t="shared" si="80"/>
        <v>24.17974742</v>
      </c>
      <c r="F83" s="9" t="s">
        <v>109</v>
      </c>
      <c r="G83" s="6">
        <v>8</v>
      </c>
      <c r="H83" s="11">
        <f t="shared" si="63"/>
        <v>27.1976235558065</v>
      </c>
      <c r="I83" s="11">
        <f t="shared" si="64"/>
        <v>300.347623555806</v>
      </c>
      <c r="J83" s="11">
        <f t="shared" si="65"/>
        <v>0.439612699603008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0.214551038192185</v>
      </c>
      <c r="P83" s="11">
        <f t="shared" si="68"/>
        <v>0.0943193611022945</v>
      </c>
      <c r="Q83" s="16">
        <f t="shared" si="69"/>
        <v>0.0122615169432983</v>
      </c>
      <c r="R83" s="11">
        <f t="shared" si="70"/>
        <v>0.0101740708333333</v>
      </c>
      <c r="S83" s="17">
        <f t="shared" si="71"/>
        <v>1.20517314496434</v>
      </c>
      <c r="T83" s="3">
        <v>0.01</v>
      </c>
      <c r="U83" s="18">
        <f t="shared" si="72"/>
        <v>0.0120517314496434</v>
      </c>
      <c r="V83" s="17"/>
      <c r="W83" s="3"/>
      <c r="X83" s="18"/>
      <c r="Y83" s="19">
        <v>0.05</v>
      </c>
      <c r="Z83" s="3">
        <v>0.17</v>
      </c>
      <c r="AA83" s="20">
        <f t="shared" si="73"/>
        <v>0.0085</v>
      </c>
      <c r="AB83" s="3">
        <v>0.02</v>
      </c>
      <c r="AC83" s="3">
        <v>0.03</v>
      </c>
      <c r="AD83" s="20">
        <f t="shared" si="74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5"/>
        <v>0.0158</v>
      </c>
      <c r="AQ83" s="1">
        <f t="shared" si="76"/>
        <v>0.0369517314496434</v>
      </c>
      <c r="AR83" s="25">
        <f t="shared" si="77"/>
        <v>7.82620833333333</v>
      </c>
      <c r="AS83" s="1">
        <f t="shared" si="78"/>
        <v>0.13</v>
      </c>
      <c r="AT83" s="2">
        <f t="shared" si="82"/>
        <v>12.0833333333333</v>
      </c>
      <c r="AU83" s="1">
        <f t="shared" si="79"/>
        <v>3043.6247623939</v>
      </c>
    </row>
    <row r="84" s="1" customFormat="1" spans="1:47">
      <c r="A84" s="6"/>
      <c r="B84" s="6"/>
      <c r="C84" s="9">
        <v>8</v>
      </c>
      <c r="D84" s="12">
        <v>28.2335203254839</v>
      </c>
      <c r="E84" s="13">
        <f t="shared" si="80"/>
        <v>27.1976235558065</v>
      </c>
      <c r="F84" s="9" t="s">
        <v>109</v>
      </c>
      <c r="G84" s="6">
        <v>9</v>
      </c>
      <c r="H84" s="11">
        <f t="shared" si="63"/>
        <v>28.2335203254839</v>
      </c>
      <c r="I84" s="11">
        <f t="shared" si="64"/>
        <v>301.383520325484</v>
      </c>
      <c r="J84" s="11">
        <f t="shared" si="65"/>
        <v>0.491430548612175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0.198493760423224</v>
      </c>
      <c r="P84" s="11">
        <f t="shared" si="68"/>
        <v>0.0975458975808785</v>
      </c>
      <c r="Q84" s="16">
        <f t="shared" si="69"/>
        <v>0.0126809666855142</v>
      </c>
      <c r="R84" s="11">
        <f t="shared" si="70"/>
        <v>0.0101740708333333</v>
      </c>
      <c r="S84" s="17">
        <f t="shared" si="71"/>
        <v>1.24640047167428</v>
      </c>
      <c r="T84" s="3">
        <v>0.01</v>
      </c>
      <c r="U84" s="18">
        <f t="shared" si="72"/>
        <v>0.0124640047167428</v>
      </c>
      <c r="V84" s="17"/>
      <c r="W84" s="3"/>
      <c r="X84" s="18"/>
      <c r="Y84" s="19">
        <v>0.04</v>
      </c>
      <c r="Z84" s="3">
        <v>0.17</v>
      </c>
      <c r="AA84" s="20">
        <f t="shared" si="73"/>
        <v>0.0068</v>
      </c>
      <c r="AB84" s="3">
        <v>0.015</v>
      </c>
      <c r="AC84" s="3">
        <v>0.03</v>
      </c>
      <c r="AD84" s="20">
        <f t="shared" si="74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0.0315640047167429</v>
      </c>
      <c r="AR84" s="25">
        <f t="shared" si="77"/>
        <v>7.82620833333333</v>
      </c>
      <c r="AS84" s="1">
        <f t="shared" si="78"/>
        <v>0.13</v>
      </c>
      <c r="AT84" s="2">
        <f t="shared" si="82"/>
        <v>12.0833333333333</v>
      </c>
      <c r="AU84" s="1">
        <f t="shared" si="79"/>
        <v>2599.85074006927</v>
      </c>
    </row>
    <row r="85" s="1" customFormat="1" spans="1:47">
      <c r="A85" s="6"/>
      <c r="B85" s="6"/>
      <c r="C85" s="9">
        <v>9</v>
      </c>
      <c r="D85" s="12">
        <v>24.6779806486667</v>
      </c>
      <c r="E85" s="13">
        <f t="shared" si="80"/>
        <v>28.2335203254839</v>
      </c>
      <c r="F85" s="9" t="s">
        <v>109</v>
      </c>
      <c r="G85" s="6">
        <v>10</v>
      </c>
      <c r="H85" s="11">
        <f t="shared" si="63"/>
        <v>24.6779806486667</v>
      </c>
      <c r="I85" s="11">
        <f t="shared" si="64"/>
        <v>297.827980648667</v>
      </c>
      <c r="J85" s="11">
        <f t="shared" si="65"/>
        <v>0.334164195226623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0.179209946175679</v>
      </c>
      <c r="P85" s="11">
        <f t="shared" si="68"/>
        <v>0.059885547440402</v>
      </c>
      <c r="Q85" s="16">
        <f t="shared" si="69"/>
        <v>0.00778512116725226</v>
      </c>
      <c r="R85" s="11">
        <f t="shared" si="70"/>
        <v>0.0101740708333333</v>
      </c>
      <c r="S85" s="17">
        <f t="shared" si="71"/>
        <v>0.765192349727493</v>
      </c>
      <c r="T85" s="3">
        <v>0.01</v>
      </c>
      <c r="U85" s="18">
        <f t="shared" si="72"/>
        <v>0.00765192349727493</v>
      </c>
      <c r="V85" s="17"/>
      <c r="W85" s="3"/>
      <c r="X85" s="18"/>
      <c r="Y85" s="19">
        <v>0.04</v>
      </c>
      <c r="Z85" s="3">
        <v>0.17</v>
      </c>
      <c r="AA85" s="20">
        <f t="shared" si="73"/>
        <v>0.0068</v>
      </c>
      <c r="AB85" s="3">
        <v>0.015</v>
      </c>
      <c r="AC85" s="3">
        <v>0.03</v>
      </c>
      <c r="AD85" s="20">
        <f t="shared" si="74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0.0267519234972749</v>
      </c>
      <c r="AR85" s="25">
        <f t="shared" si="77"/>
        <v>7.82620833333333</v>
      </c>
      <c r="AS85" s="1">
        <f t="shared" si="78"/>
        <v>0.13</v>
      </c>
      <c r="AT85" s="2">
        <f t="shared" si="82"/>
        <v>12.0833333333333</v>
      </c>
      <c r="AU85" s="1">
        <f t="shared" si="79"/>
        <v>2203.49124665331</v>
      </c>
    </row>
    <row r="86" s="1" customFormat="1" spans="1:47">
      <c r="A86" s="6"/>
      <c r="B86" s="6"/>
      <c r="C86" s="9">
        <v>10</v>
      </c>
      <c r="D86" s="12">
        <v>19.827277283871</v>
      </c>
      <c r="E86" s="13">
        <f t="shared" si="80"/>
        <v>24.6779806486667</v>
      </c>
      <c r="F86" s="9" t="s">
        <v>109</v>
      </c>
      <c r="G86" s="6">
        <v>11</v>
      </c>
      <c r="H86" s="11">
        <f t="shared" si="63"/>
        <v>19.827277283871</v>
      </c>
      <c r="I86" s="11">
        <f t="shared" si="64"/>
        <v>292.977277283871</v>
      </c>
      <c r="J86" s="11">
        <f t="shared" si="65"/>
        <v>0.194484727723544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0.113358178798513</v>
      </c>
      <c r="O86" s="11">
        <f t="shared" si="81"/>
        <v>0.0842283032700972</v>
      </c>
      <c r="P86" s="11">
        <f t="shared" si="68"/>
        <v>0.0163811186281009</v>
      </c>
      <c r="Q86" s="16">
        <f t="shared" si="69"/>
        <v>0.00212954542165312</v>
      </c>
      <c r="R86" s="11">
        <f t="shared" si="70"/>
        <v>0.0101740708333333</v>
      </c>
      <c r="S86" s="17">
        <f t="shared" si="71"/>
        <v>0.209311047321992</v>
      </c>
      <c r="T86" s="3">
        <v>0.01</v>
      </c>
      <c r="U86" s="18">
        <f t="shared" si="72"/>
        <v>0.00209311047321992</v>
      </c>
      <c r="V86" s="17"/>
      <c r="W86" s="3"/>
      <c r="X86" s="18"/>
      <c r="Y86" s="19">
        <v>0.02</v>
      </c>
      <c r="Z86" s="3">
        <v>0.17</v>
      </c>
      <c r="AA86" s="20">
        <f t="shared" si="73"/>
        <v>0.0034</v>
      </c>
      <c r="AB86" s="3">
        <v>0.01</v>
      </c>
      <c r="AC86" s="3">
        <v>0.03</v>
      </c>
      <c r="AD86" s="20">
        <f t="shared" si="74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5"/>
        <v>0.0079</v>
      </c>
      <c r="AQ86" s="1">
        <f t="shared" si="76"/>
        <v>0.0136931104732199</v>
      </c>
      <c r="AR86" s="25">
        <f t="shared" si="77"/>
        <v>7.82620833333333</v>
      </c>
      <c r="AS86" s="1">
        <f t="shared" si="78"/>
        <v>0.13</v>
      </c>
      <c r="AT86" s="2">
        <f t="shared" si="82"/>
        <v>12.0833333333333</v>
      </c>
      <c r="AU86" s="1">
        <f t="shared" si="79"/>
        <v>1127.86839683772</v>
      </c>
    </row>
    <row r="87" s="1" customFormat="1" spans="1:48">
      <c r="A87" s="6"/>
      <c r="B87" s="6"/>
      <c r="C87" s="9">
        <v>11</v>
      </c>
      <c r="D87" s="12">
        <v>14.2802865234333</v>
      </c>
      <c r="E87" s="13">
        <f t="shared" si="80"/>
        <v>19.827277283871</v>
      </c>
      <c r="F87" s="9" t="s">
        <v>111</v>
      </c>
      <c r="G87" s="6">
        <v>12</v>
      </c>
      <c r="H87" s="11">
        <f t="shared" si="63"/>
        <v>14.2802865234333</v>
      </c>
      <c r="I87" s="11">
        <f t="shared" si="64"/>
        <v>287.430286523433</v>
      </c>
      <c r="J87" s="11">
        <f t="shared" si="65"/>
        <v>0.102410213347278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0.14610926797533</v>
      </c>
      <c r="P87" s="11">
        <f t="shared" si="68"/>
        <v>0.0149630813053682</v>
      </c>
      <c r="Q87" s="16">
        <f t="shared" si="69"/>
        <v>0.00194520056969786</v>
      </c>
      <c r="R87" s="11">
        <f t="shared" si="70"/>
        <v>0.0101740708333333</v>
      </c>
      <c r="S87" s="17">
        <f t="shared" si="71"/>
        <v>0.191191962545101</v>
      </c>
      <c r="T87" s="3">
        <v>0.01</v>
      </c>
      <c r="U87" s="18">
        <f t="shared" si="72"/>
        <v>0.00191191962545101</v>
      </c>
      <c r="V87" s="17"/>
      <c r="W87" s="3"/>
      <c r="X87" s="18"/>
      <c r="Y87" s="19">
        <v>0.02</v>
      </c>
      <c r="Z87" s="3">
        <v>0.17</v>
      </c>
      <c r="AA87" s="20">
        <f t="shared" si="73"/>
        <v>0.0034</v>
      </c>
      <c r="AB87" s="3">
        <v>0.01</v>
      </c>
      <c r="AC87" s="3">
        <v>0.03</v>
      </c>
      <c r="AD87" s="20">
        <f t="shared" si="74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5"/>
        <v>0.0079</v>
      </c>
      <c r="AQ87" s="1">
        <f t="shared" si="76"/>
        <v>0.013511919625451</v>
      </c>
      <c r="AR87" s="25">
        <f t="shared" si="77"/>
        <v>7.82620833333333</v>
      </c>
      <c r="AS87" s="1">
        <f t="shared" si="78"/>
        <v>0.13</v>
      </c>
      <c r="AT87" s="2">
        <f t="shared" si="82"/>
        <v>12.0833333333333</v>
      </c>
      <c r="AU87" s="1">
        <f t="shared" si="79"/>
        <v>1112.94414486485</v>
      </c>
      <c r="AV87" s="1">
        <f>SUM(AU76:AU87)</f>
        <v>21350.1343619605</v>
      </c>
    </row>
    <row r="88" s="1" customFormat="1" spans="1:46">
      <c r="A88" s="6"/>
      <c r="B88" s="6"/>
      <c r="C88" s="9">
        <v>12</v>
      </c>
      <c r="D88" s="12">
        <v>8.98488863303226</v>
      </c>
      <c r="E88" s="13">
        <f t="shared" si="80"/>
        <v>14.2802865234333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7.76</v>
      </c>
      <c r="E91" s="9"/>
      <c r="F91" s="9"/>
      <c r="G91" s="6">
        <v>1</v>
      </c>
      <c r="H91" s="11">
        <f t="shared" ref="H91:H102" si="83">E92</f>
        <v>7.76</v>
      </c>
      <c r="I91" s="11">
        <f t="shared" ref="I91:I102" si="84">H91+273.15</f>
        <v>280.91</v>
      </c>
      <c r="J91" s="11">
        <f t="shared" ref="J91:J102" si="85">EXP(($C$18*(I91-$C$16))/($C$19*I91*$C$16))</f>
        <v>0.0466511001676116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0.00354175152472507</v>
      </c>
      <c r="Q91" s="16">
        <f t="shared" ref="Q91:Q102" si="89">P91*$B$93</f>
        <v>0.000460427698214259</v>
      </c>
      <c r="R91" s="11">
        <f t="shared" ref="R91:R102" si="90">L91*$B$93</f>
        <v>0.0098696</v>
      </c>
      <c r="S91" s="17">
        <f t="shared" ref="S91:S102" si="91">Q91/R91</f>
        <v>0.0466511001676116</v>
      </c>
      <c r="T91" s="3">
        <v>0.01</v>
      </c>
      <c r="U91" s="18">
        <f t="shared" ref="U91:U102" si="92">S91*T91</f>
        <v>0.000466511001676116</v>
      </c>
      <c r="V91" s="17"/>
      <c r="W91" s="3"/>
      <c r="X91" s="18"/>
      <c r="Y91" s="19">
        <v>0.02</v>
      </c>
      <c r="Z91" s="3">
        <v>0.49</v>
      </c>
      <c r="AA91" s="20">
        <f t="shared" ref="AA91:AA102" si="93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0.0152665110016761</v>
      </c>
      <c r="AR91" s="25">
        <f t="shared" ref="AR91:AR102" si="96">$B$91/12</f>
        <v>7.592</v>
      </c>
      <c r="AS91" s="1">
        <f t="shared" ref="AS91:AS102" si="97">$B$93</f>
        <v>0.13</v>
      </c>
      <c r="AT91" s="2">
        <f>$E$7/12</f>
        <v>5.79166666666667</v>
      </c>
      <c r="AU91" s="1">
        <f t="shared" ref="AU91:AU102" si="98">AT91*10000*AS91*0.67*AR91*AQ91</f>
        <v>584.679286072789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6.35088248674194</v>
      </c>
      <c r="E92" s="13">
        <f t="shared" ref="E92:E103" si="99">D91</f>
        <v>7.76</v>
      </c>
      <c r="F92" s="9" t="s">
        <v>109</v>
      </c>
      <c r="G92" s="6">
        <v>2</v>
      </c>
      <c r="H92" s="11">
        <f t="shared" si="83"/>
        <v>6.35088248674194</v>
      </c>
      <c r="I92" s="11">
        <f t="shared" si="84"/>
        <v>279.500882486742</v>
      </c>
      <c r="J92" s="11">
        <f t="shared" si="85"/>
        <v>0.0391714575380354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0.148298248475275</v>
      </c>
      <c r="P92" s="11">
        <f t="shared" si="88"/>
        <v>0.00580905854311425</v>
      </c>
      <c r="Q92" s="16">
        <f t="shared" si="89"/>
        <v>0.000755177610604852</v>
      </c>
      <c r="R92" s="11">
        <f t="shared" si="90"/>
        <v>0.0098696</v>
      </c>
      <c r="S92" s="17">
        <f t="shared" si="91"/>
        <v>0.0765155234867525</v>
      </c>
      <c r="T92" s="3">
        <v>0.01</v>
      </c>
      <c r="U92" s="18">
        <f t="shared" si="92"/>
        <v>0.000765155234867525</v>
      </c>
      <c r="V92" s="17"/>
      <c r="W92" s="3"/>
      <c r="X92" s="18"/>
      <c r="Y92" s="19">
        <v>0.02</v>
      </c>
      <c r="Z92" s="3">
        <v>0.49</v>
      </c>
      <c r="AA92" s="20">
        <f t="shared" si="93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4"/>
        <v>0.005</v>
      </c>
      <c r="AQ92" s="1">
        <f t="shared" si="95"/>
        <v>0.0155651552348675</v>
      </c>
      <c r="AR92" s="25">
        <f t="shared" si="96"/>
        <v>7.592</v>
      </c>
      <c r="AS92" s="1">
        <f t="shared" si="97"/>
        <v>0.13</v>
      </c>
      <c r="AT92" s="2">
        <f t="shared" ref="AT92:AT102" si="101">$E$7/12</f>
        <v>5.79166666666667</v>
      </c>
      <c r="AU92" s="1">
        <f t="shared" si="98"/>
        <v>596.116810798179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6.89782116835714</v>
      </c>
      <c r="E93" s="13">
        <f t="shared" si="99"/>
        <v>6.35088248674194</v>
      </c>
      <c r="F93" s="9" t="s">
        <v>109</v>
      </c>
      <c r="G93" s="6">
        <v>3</v>
      </c>
      <c r="H93" s="11">
        <f t="shared" si="83"/>
        <v>6.89782116835714</v>
      </c>
      <c r="I93" s="11">
        <f t="shared" si="84"/>
        <v>280.047821168357</v>
      </c>
      <c r="J93" s="11">
        <f t="shared" si="85"/>
        <v>0.0419292802999438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0.218409189932161</v>
      </c>
      <c r="P93" s="11">
        <f t="shared" si="88"/>
        <v>0.00915774014474924</v>
      </c>
      <c r="Q93" s="16">
        <f t="shared" si="89"/>
        <v>0.0011905062188174</v>
      </c>
      <c r="R93" s="11">
        <f t="shared" si="90"/>
        <v>0.0098696</v>
      </c>
      <c r="S93" s="17">
        <f t="shared" si="91"/>
        <v>0.12062355301303</v>
      </c>
      <c r="T93" s="3">
        <v>0.01</v>
      </c>
      <c r="U93" s="18">
        <f t="shared" si="92"/>
        <v>0.0012062355301303</v>
      </c>
      <c r="V93" s="17"/>
      <c r="W93" s="3"/>
      <c r="X93" s="18"/>
      <c r="Y93" s="19">
        <v>0.02</v>
      </c>
      <c r="Z93" s="3">
        <v>0.49</v>
      </c>
      <c r="AA93" s="20">
        <f t="shared" si="93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4"/>
        <v>0.005</v>
      </c>
      <c r="AQ93" s="1">
        <f t="shared" si="95"/>
        <v>0.0160062355301303</v>
      </c>
      <c r="AR93" s="25">
        <f t="shared" si="96"/>
        <v>7.592</v>
      </c>
      <c r="AS93" s="1">
        <f t="shared" si="97"/>
        <v>0.13</v>
      </c>
      <c r="AT93" s="2">
        <f t="shared" si="101"/>
        <v>5.79166666666667</v>
      </c>
      <c r="AU93" s="1">
        <f t="shared" si="98"/>
        <v>613.009374666027</v>
      </c>
    </row>
    <row r="94" s="1" customFormat="1" spans="1:47">
      <c r="A94" s="6"/>
      <c r="B94" s="6"/>
      <c r="C94" s="9">
        <v>3</v>
      </c>
      <c r="D94" s="12">
        <v>12.1310910020323</v>
      </c>
      <c r="E94" s="13">
        <f t="shared" si="99"/>
        <v>6.89782116835714</v>
      </c>
      <c r="F94" s="9" t="s">
        <v>109</v>
      </c>
      <c r="G94" s="6">
        <v>4</v>
      </c>
      <c r="H94" s="11">
        <f t="shared" si="83"/>
        <v>12.1310910020323</v>
      </c>
      <c r="I94" s="11">
        <f t="shared" si="84"/>
        <v>285.281091002032</v>
      </c>
      <c r="J94" s="11">
        <f t="shared" si="85"/>
        <v>0.0793432368442942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0.285171449787411</v>
      </c>
      <c r="P94" s="11">
        <f t="shared" si="88"/>
        <v>0.0226264258817134</v>
      </c>
      <c r="Q94" s="16">
        <f t="shared" si="89"/>
        <v>0.00294143536462274</v>
      </c>
      <c r="R94" s="11">
        <f t="shared" si="90"/>
        <v>0.0098696</v>
      </c>
      <c r="S94" s="17">
        <f t="shared" si="91"/>
        <v>0.298029845649544</v>
      </c>
      <c r="T94" s="3">
        <v>0.01</v>
      </c>
      <c r="U94" s="18">
        <f t="shared" si="92"/>
        <v>0.00298029845649544</v>
      </c>
      <c r="V94" s="17"/>
      <c r="W94" s="3"/>
      <c r="X94" s="18"/>
      <c r="Y94" s="19">
        <v>0.04</v>
      </c>
      <c r="Z94" s="3">
        <v>0.49</v>
      </c>
      <c r="AA94" s="20">
        <f t="shared" si="93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4"/>
        <v>0.0075</v>
      </c>
      <c r="AQ94" s="1">
        <f t="shared" si="95"/>
        <v>0.0300802984564954</v>
      </c>
      <c r="AR94" s="25">
        <f t="shared" si="96"/>
        <v>7.592</v>
      </c>
      <c r="AS94" s="1">
        <f t="shared" si="97"/>
        <v>0.13</v>
      </c>
      <c r="AT94" s="2">
        <f t="shared" si="101"/>
        <v>5.79166666666667</v>
      </c>
      <c r="AU94" s="1">
        <f t="shared" si="98"/>
        <v>1152.02009316138</v>
      </c>
    </row>
    <row r="95" s="1" customFormat="1" spans="1:47">
      <c r="A95" s="6"/>
      <c r="B95" s="6"/>
      <c r="C95" s="9">
        <v>4</v>
      </c>
      <c r="D95" s="12">
        <v>17.742938851</v>
      </c>
      <c r="E95" s="13">
        <f t="shared" si="99"/>
        <v>12.1310910020323</v>
      </c>
      <c r="F95" s="9" t="s">
        <v>109</v>
      </c>
      <c r="G95" s="6">
        <v>5</v>
      </c>
      <c r="H95" s="11">
        <f t="shared" si="83"/>
        <v>17.742938851</v>
      </c>
      <c r="I95" s="11">
        <f t="shared" si="84"/>
        <v>290.892938851</v>
      </c>
      <c r="J95" s="11">
        <f t="shared" si="85"/>
        <v>0.153273226031954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0.249417772710413</v>
      </c>
      <c r="O95" s="11">
        <f t="shared" si="100"/>
        <v>0.0890472511952849</v>
      </c>
      <c r="P95" s="11">
        <f t="shared" si="88"/>
        <v>0.0136485594599791</v>
      </c>
      <c r="Q95" s="16">
        <f t="shared" si="89"/>
        <v>0.00177431272979728</v>
      </c>
      <c r="R95" s="11">
        <f t="shared" si="90"/>
        <v>0.0098696</v>
      </c>
      <c r="S95" s="17">
        <f t="shared" si="91"/>
        <v>0.179775546100884</v>
      </c>
      <c r="T95" s="3">
        <v>0.01</v>
      </c>
      <c r="U95" s="18">
        <f t="shared" si="92"/>
        <v>0.00179775546100884</v>
      </c>
      <c r="V95" s="17"/>
      <c r="W95" s="3"/>
      <c r="X95" s="18"/>
      <c r="Y95" s="19">
        <v>0.04</v>
      </c>
      <c r="Z95" s="3">
        <v>0.49</v>
      </c>
      <c r="AA95" s="20">
        <f t="shared" si="93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4"/>
        <v>0.0075</v>
      </c>
      <c r="AQ95" s="1">
        <f t="shared" si="95"/>
        <v>0.0288977554610088</v>
      </c>
      <c r="AR95" s="25">
        <f t="shared" si="96"/>
        <v>7.592</v>
      </c>
      <c r="AS95" s="1">
        <f t="shared" si="97"/>
        <v>0.13</v>
      </c>
      <c r="AT95" s="2">
        <f t="shared" si="101"/>
        <v>5.79166666666667</v>
      </c>
      <c r="AU95" s="1">
        <f t="shared" si="98"/>
        <v>1106.73087191918</v>
      </c>
    </row>
    <row r="96" s="1" customFormat="1" spans="1:47">
      <c r="A96" s="6"/>
      <c r="B96" s="6"/>
      <c r="C96" s="9">
        <v>5</v>
      </c>
      <c r="D96" s="12">
        <v>21.0661846683871</v>
      </c>
      <c r="E96" s="13">
        <f t="shared" si="99"/>
        <v>17.742938851</v>
      </c>
      <c r="F96" s="9" t="s">
        <v>111</v>
      </c>
      <c r="G96" s="6">
        <v>6</v>
      </c>
      <c r="H96" s="11">
        <f t="shared" si="83"/>
        <v>21.0661846683871</v>
      </c>
      <c r="I96" s="11">
        <f t="shared" si="84"/>
        <v>294.216184668387</v>
      </c>
      <c r="J96" s="11">
        <f t="shared" si="85"/>
        <v>0.223698146513549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0.151318691735306</v>
      </c>
      <c r="P96" s="11">
        <f t="shared" si="88"/>
        <v>0.033849710874043</v>
      </c>
      <c r="Q96" s="16">
        <f t="shared" si="89"/>
        <v>0.00440046241362559</v>
      </c>
      <c r="R96" s="11">
        <f t="shared" si="90"/>
        <v>0.0098696</v>
      </c>
      <c r="S96" s="17">
        <f t="shared" si="91"/>
        <v>0.445860259141767</v>
      </c>
      <c r="T96" s="3">
        <v>0.01</v>
      </c>
      <c r="U96" s="18">
        <f t="shared" si="92"/>
        <v>0.00445860259141768</v>
      </c>
      <c r="V96" s="17"/>
      <c r="W96" s="3"/>
      <c r="X96" s="18"/>
      <c r="Y96" s="19">
        <v>0.04</v>
      </c>
      <c r="Z96" s="3">
        <v>0.49</v>
      </c>
      <c r="AA96" s="20">
        <f t="shared" si="93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4"/>
        <v>0.0075</v>
      </c>
      <c r="AQ96" s="1">
        <f t="shared" si="95"/>
        <v>0.0315586025914177</v>
      </c>
      <c r="AR96" s="25">
        <f t="shared" si="96"/>
        <v>7.592</v>
      </c>
      <c r="AS96" s="1">
        <f t="shared" si="97"/>
        <v>0.13</v>
      </c>
      <c r="AT96" s="2">
        <f t="shared" si="101"/>
        <v>5.79166666666667</v>
      </c>
      <c r="AU96" s="1">
        <f t="shared" si="98"/>
        <v>1208.63642194206</v>
      </c>
    </row>
    <row r="97" s="1" customFormat="1" spans="1:47">
      <c r="A97" s="6"/>
      <c r="B97" s="6"/>
      <c r="C97" s="9">
        <v>6</v>
      </c>
      <c r="D97" s="12">
        <v>24.17974742</v>
      </c>
      <c r="E97" s="13">
        <f t="shared" si="99"/>
        <v>21.0661846683871</v>
      </c>
      <c r="F97" s="9" t="s">
        <v>109</v>
      </c>
      <c r="G97" s="6">
        <v>7</v>
      </c>
      <c r="H97" s="11">
        <f t="shared" si="83"/>
        <v>24.17974742</v>
      </c>
      <c r="I97" s="11">
        <f t="shared" si="84"/>
        <v>297.32974742</v>
      </c>
      <c r="J97" s="11">
        <f t="shared" si="85"/>
        <v>0.316350136841046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0.193388980861263</v>
      </c>
      <c r="P97" s="11">
        <f t="shared" si="88"/>
        <v>0.0611786305590109</v>
      </c>
      <c r="Q97" s="16">
        <f t="shared" si="89"/>
        <v>0.00795322197267142</v>
      </c>
      <c r="R97" s="11">
        <f t="shared" si="90"/>
        <v>0.0098696</v>
      </c>
      <c r="S97" s="17">
        <f t="shared" si="91"/>
        <v>0.805830223380017</v>
      </c>
      <c r="T97" s="3">
        <v>0.01</v>
      </c>
      <c r="U97" s="18">
        <f t="shared" si="92"/>
        <v>0.00805830223380017</v>
      </c>
      <c r="V97" s="17"/>
      <c r="W97" s="3"/>
      <c r="X97" s="18"/>
      <c r="Y97" s="19">
        <v>0.05</v>
      </c>
      <c r="Z97" s="3">
        <v>0.49</v>
      </c>
      <c r="AA97" s="20">
        <f t="shared" si="93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4"/>
        <v>0.01</v>
      </c>
      <c r="AQ97" s="1">
        <f t="shared" si="95"/>
        <v>0.0425583022338002</v>
      </c>
      <c r="AR97" s="25">
        <f t="shared" si="96"/>
        <v>7.592</v>
      </c>
      <c r="AS97" s="1">
        <f t="shared" si="97"/>
        <v>0.13</v>
      </c>
      <c r="AT97" s="2">
        <f t="shared" si="101"/>
        <v>5.79166666666667</v>
      </c>
      <c r="AU97" s="1">
        <f t="shared" si="98"/>
        <v>1629.90468246454</v>
      </c>
    </row>
    <row r="98" s="1" customFormat="1" spans="1:47">
      <c r="A98" s="6"/>
      <c r="B98" s="6"/>
      <c r="C98" s="9">
        <v>7</v>
      </c>
      <c r="D98" s="12">
        <v>27.1976235558065</v>
      </c>
      <c r="E98" s="13">
        <f t="shared" si="99"/>
        <v>24.17974742</v>
      </c>
      <c r="F98" s="9" t="s">
        <v>109</v>
      </c>
      <c r="G98" s="6">
        <v>8</v>
      </c>
      <c r="H98" s="11">
        <f t="shared" si="83"/>
        <v>27.1976235558065</v>
      </c>
      <c r="I98" s="11">
        <f t="shared" si="84"/>
        <v>300.347623555806</v>
      </c>
      <c r="J98" s="11">
        <f t="shared" si="85"/>
        <v>0.439612699603008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0.208130350302252</v>
      </c>
      <c r="P98" s="11">
        <f t="shared" si="88"/>
        <v>0.0914967451656926</v>
      </c>
      <c r="Q98" s="16">
        <f t="shared" si="89"/>
        <v>0.01189457687154</v>
      </c>
      <c r="R98" s="11">
        <f t="shared" si="90"/>
        <v>0.0098696</v>
      </c>
      <c r="S98" s="17">
        <f t="shared" si="91"/>
        <v>1.20517314496434</v>
      </c>
      <c r="T98" s="3">
        <v>0.01</v>
      </c>
      <c r="U98" s="18">
        <f t="shared" si="92"/>
        <v>0.0120517314496434</v>
      </c>
      <c r="V98" s="17"/>
      <c r="W98" s="3"/>
      <c r="X98" s="18"/>
      <c r="Y98" s="19">
        <v>0.05</v>
      </c>
      <c r="Z98" s="3">
        <v>0.49</v>
      </c>
      <c r="AA98" s="20">
        <f t="shared" si="93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4"/>
        <v>0.01</v>
      </c>
      <c r="AQ98" s="1">
        <f t="shared" si="95"/>
        <v>0.0465517314496434</v>
      </c>
      <c r="AR98" s="25">
        <f t="shared" si="96"/>
        <v>7.592</v>
      </c>
      <c r="AS98" s="1">
        <f t="shared" si="97"/>
        <v>0.13</v>
      </c>
      <c r="AT98" s="2">
        <f t="shared" si="101"/>
        <v>5.79166666666667</v>
      </c>
      <c r="AU98" s="1">
        <f t="shared" si="98"/>
        <v>1782.84567485272</v>
      </c>
    </row>
    <row r="99" s="1" customFormat="1" spans="1:47">
      <c r="A99" s="6"/>
      <c r="B99" s="6"/>
      <c r="C99" s="9">
        <v>8</v>
      </c>
      <c r="D99" s="12">
        <v>28.2335203254839</v>
      </c>
      <c r="E99" s="13">
        <f t="shared" si="99"/>
        <v>27.1976235558065</v>
      </c>
      <c r="F99" s="9" t="s">
        <v>109</v>
      </c>
      <c r="G99" s="6">
        <v>9</v>
      </c>
      <c r="H99" s="11">
        <f t="shared" si="83"/>
        <v>28.2335203254839</v>
      </c>
      <c r="I99" s="11">
        <f t="shared" si="84"/>
        <v>301.383520325484</v>
      </c>
      <c r="J99" s="11">
        <f t="shared" si="85"/>
        <v>0.491430548612175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0.192553605136559</v>
      </c>
      <c r="P99" s="11">
        <f t="shared" si="88"/>
        <v>0.0946267238095115</v>
      </c>
      <c r="Q99" s="16">
        <f t="shared" si="89"/>
        <v>0.0123014740952365</v>
      </c>
      <c r="R99" s="11">
        <f t="shared" si="90"/>
        <v>0.0098696</v>
      </c>
      <c r="S99" s="17">
        <f t="shared" si="91"/>
        <v>1.24640047167428</v>
      </c>
      <c r="T99" s="3">
        <v>0.01</v>
      </c>
      <c r="U99" s="18">
        <f t="shared" si="92"/>
        <v>0.0124640047167428</v>
      </c>
      <c r="V99" s="17"/>
      <c r="W99" s="3"/>
      <c r="X99" s="18"/>
      <c r="Y99" s="19">
        <v>0.04</v>
      </c>
      <c r="Z99" s="3">
        <v>0.49</v>
      </c>
      <c r="AA99" s="20">
        <f t="shared" si="93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4"/>
        <v>0.0075</v>
      </c>
      <c r="AQ99" s="1">
        <f t="shared" si="95"/>
        <v>0.0395640047167428</v>
      </c>
      <c r="AR99" s="25">
        <f t="shared" si="96"/>
        <v>7.592</v>
      </c>
      <c r="AS99" s="1">
        <f t="shared" si="97"/>
        <v>0.13</v>
      </c>
      <c r="AT99" s="2">
        <f t="shared" si="101"/>
        <v>5.79166666666667</v>
      </c>
      <c r="AU99" s="1">
        <f t="shared" si="98"/>
        <v>1515.22859607057</v>
      </c>
    </row>
    <row r="100" s="1" customFormat="1" spans="1:47">
      <c r="A100" s="6"/>
      <c r="B100" s="6"/>
      <c r="C100" s="9">
        <v>9</v>
      </c>
      <c r="D100" s="12">
        <v>24.6779806486667</v>
      </c>
      <c r="E100" s="13">
        <f t="shared" si="99"/>
        <v>28.2335203254839</v>
      </c>
      <c r="F100" s="9" t="s">
        <v>109</v>
      </c>
      <c r="G100" s="6">
        <v>10</v>
      </c>
      <c r="H100" s="11">
        <f t="shared" si="83"/>
        <v>24.6779806486667</v>
      </c>
      <c r="I100" s="11">
        <f t="shared" si="84"/>
        <v>297.827980648667</v>
      </c>
      <c r="J100" s="11">
        <f t="shared" si="85"/>
        <v>0.334164195226623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0.173846881327048</v>
      </c>
      <c r="P100" s="11">
        <f t="shared" si="88"/>
        <v>0.0580934031913111</v>
      </c>
      <c r="Q100" s="16">
        <f t="shared" si="89"/>
        <v>0.00755214241487044</v>
      </c>
      <c r="R100" s="11">
        <f t="shared" si="90"/>
        <v>0.0098696</v>
      </c>
      <c r="S100" s="17">
        <f t="shared" si="91"/>
        <v>0.765192349727491</v>
      </c>
      <c r="T100" s="3">
        <v>0.01</v>
      </c>
      <c r="U100" s="18">
        <f t="shared" si="92"/>
        <v>0.00765192349727491</v>
      </c>
      <c r="V100" s="17"/>
      <c r="W100" s="3"/>
      <c r="X100" s="18"/>
      <c r="Y100" s="19">
        <v>0.04</v>
      </c>
      <c r="Z100" s="3">
        <v>0.49</v>
      </c>
      <c r="AA100" s="20">
        <f t="shared" si="93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0.0347519234972749</v>
      </c>
      <c r="AR100" s="25">
        <f t="shared" si="96"/>
        <v>7.592</v>
      </c>
      <c r="AS100" s="1">
        <f t="shared" si="97"/>
        <v>0.13</v>
      </c>
      <c r="AT100" s="2">
        <f t="shared" si="101"/>
        <v>5.79166666666667</v>
      </c>
      <c r="AU100" s="1">
        <f t="shared" si="98"/>
        <v>1330.93473799037</v>
      </c>
    </row>
    <row r="101" s="1" customFormat="1" spans="1:47">
      <c r="A101" s="6"/>
      <c r="B101" s="6"/>
      <c r="C101" s="9">
        <v>10</v>
      </c>
      <c r="D101" s="12">
        <v>19.827277283871</v>
      </c>
      <c r="E101" s="13">
        <f t="shared" si="99"/>
        <v>24.6779806486667</v>
      </c>
      <c r="F101" s="9" t="s">
        <v>109</v>
      </c>
      <c r="G101" s="6">
        <v>11</v>
      </c>
      <c r="H101" s="11">
        <f t="shared" si="83"/>
        <v>19.827277283871</v>
      </c>
      <c r="I101" s="11">
        <f t="shared" si="84"/>
        <v>292.977277283871</v>
      </c>
      <c r="J101" s="11">
        <f t="shared" si="85"/>
        <v>0.194484727723544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0.10996580422895</v>
      </c>
      <c r="O101" s="11">
        <f t="shared" si="100"/>
        <v>0.0817076739067869</v>
      </c>
      <c r="P101" s="11">
        <f t="shared" si="88"/>
        <v>0.0158908947126856</v>
      </c>
      <c r="Q101" s="16">
        <f t="shared" si="89"/>
        <v>0.00206581631264912</v>
      </c>
      <c r="R101" s="11">
        <f t="shared" si="90"/>
        <v>0.0098696</v>
      </c>
      <c r="S101" s="17">
        <f t="shared" si="91"/>
        <v>0.209311047321991</v>
      </c>
      <c r="T101" s="3">
        <v>0.01</v>
      </c>
      <c r="U101" s="18">
        <f t="shared" si="92"/>
        <v>0.00209311047321991</v>
      </c>
      <c r="V101" s="17"/>
      <c r="W101" s="3"/>
      <c r="X101" s="18"/>
      <c r="Y101" s="19">
        <v>0.02</v>
      </c>
      <c r="Z101" s="3">
        <v>0.49</v>
      </c>
      <c r="AA101" s="20">
        <f t="shared" si="93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0.0168931104732199</v>
      </c>
      <c r="AR101" s="25">
        <f t="shared" si="96"/>
        <v>7.592</v>
      </c>
      <c r="AS101" s="1">
        <f t="shared" si="97"/>
        <v>0.13</v>
      </c>
      <c r="AT101" s="2">
        <f t="shared" si="101"/>
        <v>5.79166666666667</v>
      </c>
      <c r="AU101" s="1">
        <f t="shared" si="98"/>
        <v>646.975053432089</v>
      </c>
    </row>
    <row r="102" s="1" customFormat="1" spans="1:48">
      <c r="A102" s="6"/>
      <c r="B102" s="6"/>
      <c r="C102" s="9">
        <v>11</v>
      </c>
      <c r="D102" s="12">
        <v>14.2802865234333</v>
      </c>
      <c r="E102" s="13">
        <f t="shared" si="99"/>
        <v>19.827277283871</v>
      </c>
      <c r="F102" s="9" t="s">
        <v>111</v>
      </c>
      <c r="G102" s="6">
        <v>12</v>
      </c>
      <c r="H102" s="11">
        <f t="shared" si="83"/>
        <v>14.2802865234333</v>
      </c>
      <c r="I102" s="11">
        <f t="shared" si="84"/>
        <v>287.430286523433</v>
      </c>
      <c r="J102" s="11">
        <f t="shared" si="85"/>
        <v>0.102410213347278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0.141736779194101</v>
      </c>
      <c r="P102" s="11">
        <f t="shared" si="88"/>
        <v>0.014515293796424</v>
      </c>
      <c r="Q102" s="16">
        <f t="shared" si="89"/>
        <v>0.00188698819353512</v>
      </c>
      <c r="R102" s="11">
        <f t="shared" si="90"/>
        <v>0.0098696</v>
      </c>
      <c r="S102" s="17">
        <f t="shared" si="91"/>
        <v>0.1911919625451</v>
      </c>
      <c r="T102" s="3">
        <v>0.01</v>
      </c>
      <c r="U102" s="18">
        <f t="shared" si="92"/>
        <v>0.001911919625451</v>
      </c>
      <c r="V102" s="17"/>
      <c r="W102" s="3"/>
      <c r="X102" s="18"/>
      <c r="Y102" s="19">
        <v>0.02</v>
      </c>
      <c r="Z102" s="3">
        <v>0.49</v>
      </c>
      <c r="AA102" s="20">
        <f t="shared" si="93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0.016711919625451</v>
      </c>
      <c r="AR102" s="25">
        <f t="shared" si="96"/>
        <v>7.592</v>
      </c>
      <c r="AS102" s="1">
        <f t="shared" si="97"/>
        <v>0.13</v>
      </c>
      <c r="AT102" s="2">
        <f t="shared" si="101"/>
        <v>5.79166666666667</v>
      </c>
      <c r="AU102" s="1">
        <f t="shared" si="98"/>
        <v>640.035777293303</v>
      </c>
      <c r="AV102" s="1">
        <f>SUM(AU91:AU102)</f>
        <v>12807.1173806632</v>
      </c>
    </row>
    <row r="103" s="1" customFormat="1" spans="1:46">
      <c r="A103" s="6"/>
      <c r="B103" s="6"/>
      <c r="C103" s="9">
        <v>12</v>
      </c>
      <c r="D103" s="12">
        <v>8.98488863303226</v>
      </c>
      <c r="E103" s="13">
        <f t="shared" si="99"/>
        <v>14.2802865234333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10">
        <v>7.76</v>
      </c>
      <c r="E107" s="9"/>
      <c r="F107" s="9"/>
      <c r="G107" s="6">
        <v>1</v>
      </c>
      <c r="H107" s="11">
        <f t="shared" ref="H107:H118" si="102">E108</f>
        <v>7.76</v>
      </c>
      <c r="I107" s="11">
        <f t="shared" ref="I107:I118" si="103">H107+273.15</f>
        <v>280.91</v>
      </c>
      <c r="J107" s="11">
        <f t="shared" ref="J107:J118" si="104">EXP(($C$18*(I107-$C$16))/($C$19*I107*$C$16))</f>
        <v>0.0466511001676116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0.128882294666558</v>
      </c>
      <c r="Q107" s="16">
        <f t="shared" ref="Q107:Q118" si="108">P107*$B$109</f>
        <v>0.0373758654533018</v>
      </c>
      <c r="R107" s="11">
        <f t="shared" ref="R107:R118" si="109">L107*$B$109</f>
        <v>0.80117865</v>
      </c>
      <c r="S107" s="17">
        <f t="shared" ref="S107:S118" si="110">Q107/R107</f>
        <v>0.0466511001676116</v>
      </c>
      <c r="T107" s="3">
        <v>0.27</v>
      </c>
      <c r="U107" s="18">
        <f t="shared" ref="U107:U118" si="111">S107*T107</f>
        <v>0.0125957970452551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12">U107*0.67*AD107+(V107+W107+X107+Y107+Z107+AA107)/1000</f>
        <v>0.228847363365893</v>
      </c>
      <c r="AC107" s="25">
        <f t="shared" ref="AC107:AC118" si="113">$B$107/12</f>
        <v>10.2321666666667</v>
      </c>
      <c r="AD107" s="1">
        <f t="shared" ref="AD107:AD118" si="114">$B$109</f>
        <v>0.29</v>
      </c>
      <c r="AE107" s="26">
        <f>$E$9/12</f>
        <v>97.8358333333333</v>
      </c>
      <c r="AF107" s="1">
        <f t="shared" ref="AF107:AF118" si="115">AE107*10000*AC107*AB107</f>
        <v>2290928.14209375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2">
        <v>6.35088248674194</v>
      </c>
      <c r="E108" s="13">
        <f t="shared" ref="E108:E119" si="116">D107</f>
        <v>7.76</v>
      </c>
      <c r="F108" s="9" t="s">
        <v>109</v>
      </c>
      <c r="G108" s="6">
        <v>2</v>
      </c>
      <c r="H108" s="11">
        <f t="shared" si="102"/>
        <v>6.35088248674194</v>
      </c>
      <c r="I108" s="11">
        <f t="shared" si="103"/>
        <v>279.500882486742</v>
      </c>
      <c r="J108" s="11">
        <f t="shared" si="104"/>
        <v>0.0391714575380354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7">L108+O107-P107-N108</f>
        <v>5.39648770533344</v>
      </c>
      <c r="P108" s="11">
        <f t="shared" si="107"/>
        <v>0.211388289003999</v>
      </c>
      <c r="Q108" s="16">
        <f t="shared" si="108"/>
        <v>0.0613026038111597</v>
      </c>
      <c r="R108" s="11">
        <f t="shared" si="109"/>
        <v>0.80117865</v>
      </c>
      <c r="S108" s="17">
        <f t="shared" si="110"/>
        <v>0.0765155234867525</v>
      </c>
      <c r="T108" s="3">
        <v>0.27</v>
      </c>
      <c r="U108" s="18">
        <f t="shared" si="111"/>
        <v>0.0206591913414232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12"/>
        <v>0.230414080877639</v>
      </c>
      <c r="AC108" s="25">
        <f t="shared" si="113"/>
        <v>10.2321666666667</v>
      </c>
      <c r="AD108" s="1">
        <f t="shared" si="114"/>
        <v>0.29</v>
      </c>
      <c r="AE108" s="26">
        <f t="shared" ref="AE108:AE118" si="118">$E$9/12</f>
        <v>97.8358333333333</v>
      </c>
      <c r="AF108" s="1">
        <f t="shared" si="115"/>
        <v>2306612.12108122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2">
        <v>6.89782116835714</v>
      </c>
      <c r="E109" s="13">
        <f t="shared" si="116"/>
        <v>6.35088248674194</v>
      </c>
      <c r="F109" s="9" t="s">
        <v>109</v>
      </c>
      <c r="G109" s="6">
        <v>3</v>
      </c>
      <c r="H109" s="11">
        <f t="shared" si="102"/>
        <v>6.89782116835714</v>
      </c>
      <c r="I109" s="11">
        <f t="shared" si="103"/>
        <v>280.047821168357</v>
      </c>
      <c r="J109" s="11">
        <f t="shared" si="104"/>
        <v>0.0419292802999438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7"/>
        <v>7.94778441632944</v>
      </c>
      <c r="P109" s="11">
        <f t="shared" si="107"/>
        <v>0.333244880555803</v>
      </c>
      <c r="Q109" s="16">
        <f t="shared" si="108"/>
        <v>0.0966410153611828</v>
      </c>
      <c r="R109" s="11">
        <f t="shared" si="109"/>
        <v>0.80117865</v>
      </c>
      <c r="S109" s="17">
        <f t="shared" si="110"/>
        <v>0.12062355301303</v>
      </c>
      <c r="T109" s="3">
        <v>0.27</v>
      </c>
      <c r="U109" s="18">
        <f t="shared" si="111"/>
        <v>0.0325683593135181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12"/>
        <v>0.232728032214617</v>
      </c>
      <c r="AC109" s="25">
        <f t="shared" si="113"/>
        <v>10.2321666666667</v>
      </c>
      <c r="AD109" s="1">
        <f t="shared" si="114"/>
        <v>0.29</v>
      </c>
      <c r="AE109" s="26">
        <f t="shared" si="118"/>
        <v>97.8358333333333</v>
      </c>
      <c r="AF109" s="1">
        <f t="shared" si="115"/>
        <v>2329776.45279713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12.1310910020323</v>
      </c>
      <c r="E110" s="13">
        <f t="shared" si="116"/>
        <v>6.89782116835714</v>
      </c>
      <c r="F110" s="9" t="s">
        <v>109</v>
      </c>
      <c r="G110" s="6">
        <v>4</v>
      </c>
      <c r="H110" s="11">
        <f t="shared" si="102"/>
        <v>12.1310910020323</v>
      </c>
      <c r="I110" s="11">
        <f t="shared" si="103"/>
        <v>285.281091002032</v>
      </c>
      <c r="J110" s="11">
        <f t="shared" si="104"/>
        <v>0.0793432368442942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7"/>
        <v>10.3772245357736</v>
      </c>
      <c r="P110" s="11">
        <f t="shared" si="107"/>
        <v>0.823362584128309</v>
      </c>
      <c r="Q110" s="16">
        <f t="shared" si="108"/>
        <v>0.23877514939721</v>
      </c>
      <c r="R110" s="11">
        <f t="shared" si="109"/>
        <v>0.80117865</v>
      </c>
      <c r="S110" s="17">
        <f t="shared" si="110"/>
        <v>0.298029845649543</v>
      </c>
      <c r="T110" s="3">
        <v>0.27</v>
      </c>
      <c r="U110" s="18">
        <f t="shared" si="111"/>
        <v>0.0804680583253767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12"/>
        <v>0.290834943732621</v>
      </c>
      <c r="AC110" s="25">
        <f t="shared" si="113"/>
        <v>10.2321666666667</v>
      </c>
      <c r="AD110" s="1">
        <f t="shared" si="114"/>
        <v>0.29</v>
      </c>
      <c r="AE110" s="26">
        <f t="shared" si="118"/>
        <v>97.8358333333333</v>
      </c>
      <c r="AF110" s="1">
        <f t="shared" si="115"/>
        <v>2911468.79519003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17.742938851</v>
      </c>
      <c r="E111" s="13">
        <f t="shared" si="116"/>
        <v>12.1310910020323</v>
      </c>
      <c r="F111" s="9" t="s">
        <v>109</v>
      </c>
      <c r="G111" s="6">
        <v>5</v>
      </c>
      <c r="H111" s="11">
        <f t="shared" si="102"/>
        <v>17.742938851</v>
      </c>
      <c r="I111" s="11">
        <f t="shared" si="103"/>
        <v>290.892938851</v>
      </c>
      <c r="J111" s="11">
        <f t="shared" si="104"/>
        <v>0.153273226031954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9.07616885406306</v>
      </c>
      <c r="O111" s="11">
        <f t="shared" si="117"/>
        <v>3.24037809758227</v>
      </c>
      <c r="P111" s="11">
        <f t="shared" si="107"/>
        <v>0.496663204579721</v>
      </c>
      <c r="Q111" s="16">
        <f t="shared" si="108"/>
        <v>0.144032329328119</v>
      </c>
      <c r="R111" s="11">
        <f t="shared" si="109"/>
        <v>0.80117865</v>
      </c>
      <c r="S111" s="17">
        <f t="shared" si="110"/>
        <v>0.179775546100884</v>
      </c>
      <c r="T111" s="3">
        <v>0.27</v>
      </c>
      <c r="U111" s="18">
        <f t="shared" si="111"/>
        <v>0.0485393974472387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12"/>
        <v>0.284631204923998</v>
      </c>
      <c r="AC111" s="25">
        <f t="shared" si="113"/>
        <v>10.2321666666667</v>
      </c>
      <c r="AD111" s="1">
        <f t="shared" si="114"/>
        <v>0.29</v>
      </c>
      <c r="AE111" s="26">
        <f t="shared" si="118"/>
        <v>97.8358333333333</v>
      </c>
      <c r="AF111" s="1">
        <f t="shared" si="115"/>
        <v>2849364.86873951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21.0661846683871</v>
      </c>
      <c r="E112" s="13">
        <f t="shared" si="116"/>
        <v>17.742938851</v>
      </c>
      <c r="F112" s="9" t="s">
        <v>111</v>
      </c>
      <c r="G112" s="6">
        <v>6</v>
      </c>
      <c r="H112" s="11">
        <f t="shared" si="102"/>
        <v>21.0661846683871</v>
      </c>
      <c r="I112" s="11">
        <f t="shared" si="103"/>
        <v>294.216184668387</v>
      </c>
      <c r="J112" s="11">
        <f t="shared" si="104"/>
        <v>0.223698146513549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7"/>
        <v>5.50639989300254</v>
      </c>
      <c r="P112" s="11">
        <f t="shared" si="107"/>
        <v>1.23177145002707</v>
      </c>
      <c r="Q112" s="16">
        <f t="shared" si="108"/>
        <v>0.357213720507851</v>
      </c>
      <c r="R112" s="11">
        <f t="shared" si="109"/>
        <v>0.80117865</v>
      </c>
      <c r="S112" s="17">
        <f t="shared" si="110"/>
        <v>0.445860259141767</v>
      </c>
      <c r="T112" s="3">
        <v>0.27</v>
      </c>
      <c r="U112" s="18">
        <f t="shared" si="111"/>
        <v>0.120382269968277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12"/>
        <v>0.313790275054836</v>
      </c>
      <c r="AC112" s="25">
        <f t="shared" si="113"/>
        <v>10.2321666666667</v>
      </c>
      <c r="AD112" s="1">
        <f t="shared" si="114"/>
        <v>0.29</v>
      </c>
      <c r="AE112" s="26">
        <f t="shared" si="118"/>
        <v>97.8358333333333</v>
      </c>
      <c r="AF112" s="1">
        <f t="shared" si="115"/>
        <v>3141268.31642405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24.17974742</v>
      </c>
      <c r="E113" s="13">
        <f t="shared" si="116"/>
        <v>21.0661846683871</v>
      </c>
      <c r="F113" s="9" t="s">
        <v>109</v>
      </c>
      <c r="G113" s="6">
        <v>7</v>
      </c>
      <c r="H113" s="11">
        <f t="shared" si="102"/>
        <v>24.17974742</v>
      </c>
      <c r="I113" s="11">
        <f t="shared" si="103"/>
        <v>297.32974742</v>
      </c>
      <c r="J113" s="11">
        <f t="shared" si="104"/>
        <v>0.316350136841046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7"/>
        <v>7.03731344297547</v>
      </c>
      <c r="P113" s="11">
        <f t="shared" si="107"/>
        <v>2.22625507067862</v>
      </c>
      <c r="Q113" s="16">
        <f t="shared" si="108"/>
        <v>0.645613970496801</v>
      </c>
      <c r="R113" s="11">
        <f t="shared" si="109"/>
        <v>0.80117865</v>
      </c>
      <c r="S113" s="17">
        <f t="shared" si="110"/>
        <v>0.805830223380017</v>
      </c>
      <c r="T113" s="3">
        <v>0.27</v>
      </c>
      <c r="U113" s="18">
        <f t="shared" si="111"/>
        <v>0.217574160312605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12"/>
        <v>0.332674659348739</v>
      </c>
      <c r="AC113" s="25">
        <f t="shared" si="113"/>
        <v>10.2321666666667</v>
      </c>
      <c r="AD113" s="1">
        <f t="shared" si="114"/>
        <v>0.29</v>
      </c>
      <c r="AE113" s="26">
        <f t="shared" si="118"/>
        <v>97.8358333333333</v>
      </c>
      <c r="AF113" s="1">
        <f t="shared" si="115"/>
        <v>3330314.70432516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27.1976235558065</v>
      </c>
      <c r="E114" s="13">
        <f t="shared" si="116"/>
        <v>24.17974742</v>
      </c>
      <c r="F114" s="9" t="s">
        <v>109</v>
      </c>
      <c r="G114" s="6">
        <v>8</v>
      </c>
      <c r="H114" s="11">
        <f t="shared" si="102"/>
        <v>27.1976235558065</v>
      </c>
      <c r="I114" s="11">
        <f t="shared" si="103"/>
        <v>300.347623555806</v>
      </c>
      <c r="J114" s="11">
        <f t="shared" si="104"/>
        <v>0.439612699603008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7"/>
        <v>7.57374337229685</v>
      </c>
      <c r="P114" s="11">
        <f t="shared" si="107"/>
        <v>3.32951376999581</v>
      </c>
      <c r="Q114" s="16">
        <f t="shared" si="108"/>
        <v>0.965558993298783</v>
      </c>
      <c r="R114" s="11">
        <f t="shared" si="109"/>
        <v>0.80117865</v>
      </c>
      <c r="S114" s="17">
        <f t="shared" si="110"/>
        <v>1.20517314496434</v>
      </c>
      <c r="T114" s="3">
        <v>0.27</v>
      </c>
      <c r="U114" s="18">
        <f t="shared" si="111"/>
        <v>0.325396749140372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12"/>
        <v>0.353624588357974</v>
      </c>
      <c r="AC114" s="25">
        <f t="shared" si="113"/>
        <v>10.2321666666667</v>
      </c>
      <c r="AD114" s="1">
        <f t="shared" si="114"/>
        <v>0.29</v>
      </c>
      <c r="AE114" s="26">
        <f t="shared" si="118"/>
        <v>97.8358333333333</v>
      </c>
      <c r="AF114" s="1">
        <f t="shared" si="115"/>
        <v>3540038.69343395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28.2335203254839</v>
      </c>
      <c r="E115" s="13">
        <f t="shared" si="116"/>
        <v>27.1976235558065</v>
      </c>
      <c r="F115" s="9" t="s">
        <v>109</v>
      </c>
      <c r="G115" s="6">
        <v>9</v>
      </c>
      <c r="H115" s="11">
        <f t="shared" si="102"/>
        <v>28.2335203254839</v>
      </c>
      <c r="I115" s="11">
        <f t="shared" si="103"/>
        <v>301.383520325484</v>
      </c>
      <c r="J115" s="11">
        <f t="shared" si="104"/>
        <v>0.491430548612175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7"/>
        <v>7.00691460230104</v>
      </c>
      <c r="P115" s="11">
        <f t="shared" si="107"/>
        <v>3.44341188708746</v>
      </c>
      <c r="Q115" s="16">
        <f t="shared" si="108"/>
        <v>0.998589447255364</v>
      </c>
      <c r="R115" s="11">
        <f t="shared" si="109"/>
        <v>0.80117865</v>
      </c>
      <c r="S115" s="17">
        <f t="shared" si="110"/>
        <v>1.24640047167428</v>
      </c>
      <c r="T115" s="3">
        <v>0.27</v>
      </c>
      <c r="U115" s="18">
        <f t="shared" si="111"/>
        <v>0.336528127352056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12"/>
        <v>0.340587415144504</v>
      </c>
      <c r="AC115" s="25">
        <f t="shared" si="113"/>
        <v>10.2321666666667</v>
      </c>
      <c r="AD115" s="1">
        <f t="shared" si="114"/>
        <v>0.29</v>
      </c>
      <c r="AE115" s="26">
        <f t="shared" si="118"/>
        <v>97.8358333333333</v>
      </c>
      <c r="AF115" s="1">
        <f t="shared" si="115"/>
        <v>3409527.13075391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24.6779806486667</v>
      </c>
      <c r="E116" s="13">
        <f t="shared" si="116"/>
        <v>28.2335203254839</v>
      </c>
      <c r="F116" s="9" t="s">
        <v>109</v>
      </c>
      <c r="G116" s="6">
        <v>10</v>
      </c>
      <c r="H116" s="11">
        <f t="shared" si="102"/>
        <v>24.6779806486667</v>
      </c>
      <c r="I116" s="11">
        <f t="shared" si="103"/>
        <v>297.827980648667</v>
      </c>
      <c r="J116" s="11">
        <f t="shared" si="104"/>
        <v>0.334164195226623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7"/>
        <v>6.32618771521358</v>
      </c>
      <c r="P116" s="11">
        <f t="shared" si="107"/>
        <v>2.11398542670689</v>
      </c>
      <c r="Q116" s="16">
        <f t="shared" si="108"/>
        <v>0.613055773744999</v>
      </c>
      <c r="R116" s="11">
        <f t="shared" si="109"/>
        <v>0.80117865</v>
      </c>
      <c r="S116" s="17">
        <f t="shared" si="110"/>
        <v>0.765192349727491</v>
      </c>
      <c r="T116" s="3">
        <v>0.27</v>
      </c>
      <c r="U116" s="18">
        <f t="shared" si="111"/>
        <v>0.206601934426422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12"/>
        <v>0.315342755859054</v>
      </c>
      <c r="AC116" s="25">
        <f t="shared" si="113"/>
        <v>10.2321666666667</v>
      </c>
      <c r="AD116" s="1">
        <f t="shared" si="114"/>
        <v>0.29</v>
      </c>
      <c r="AE116" s="26">
        <f t="shared" si="118"/>
        <v>97.8358333333333</v>
      </c>
      <c r="AF116" s="1">
        <f t="shared" si="115"/>
        <v>3156809.77564006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19.827277283871</v>
      </c>
      <c r="E117" s="13">
        <f t="shared" si="116"/>
        <v>24.6779806486667</v>
      </c>
      <c r="F117" s="9" t="s">
        <v>109</v>
      </c>
      <c r="G117" s="6">
        <v>11</v>
      </c>
      <c r="H117" s="11">
        <f t="shared" si="102"/>
        <v>19.827277283871</v>
      </c>
      <c r="I117" s="11">
        <f t="shared" si="103"/>
        <v>292.977277283871</v>
      </c>
      <c r="J117" s="11">
        <f t="shared" si="104"/>
        <v>0.194484727723544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4.00159217408135</v>
      </c>
      <c r="O117" s="11">
        <f t="shared" si="117"/>
        <v>2.97329511442533</v>
      </c>
      <c r="P117" s="11">
        <f t="shared" si="107"/>
        <v>0.578260490770755</v>
      </c>
      <c r="Q117" s="16">
        <f t="shared" si="108"/>
        <v>0.167695542323519</v>
      </c>
      <c r="R117" s="11">
        <f t="shared" si="109"/>
        <v>0.80117865</v>
      </c>
      <c r="S117" s="17">
        <f t="shared" si="110"/>
        <v>0.209311047321991</v>
      </c>
      <c r="T117" s="3">
        <v>0.27</v>
      </c>
      <c r="U117" s="18">
        <f t="shared" si="111"/>
        <v>0.0565139827769376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12"/>
        <v>0.237380666853559</v>
      </c>
      <c r="AC117" s="25">
        <f t="shared" si="113"/>
        <v>10.2321666666667</v>
      </c>
      <c r="AD117" s="1">
        <f t="shared" si="114"/>
        <v>0.29</v>
      </c>
      <c r="AE117" s="26">
        <f t="shared" si="118"/>
        <v>97.8358333333333</v>
      </c>
      <c r="AF117" s="1">
        <f t="shared" si="115"/>
        <v>2376352.70114215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14.2802865234333</v>
      </c>
      <c r="E118" s="13">
        <f t="shared" si="116"/>
        <v>19.827277283871</v>
      </c>
      <c r="F118" s="9" t="s">
        <v>111</v>
      </c>
      <c r="G118" s="6">
        <v>12</v>
      </c>
      <c r="H118" s="11">
        <f t="shared" si="102"/>
        <v>14.2802865234333</v>
      </c>
      <c r="I118" s="11">
        <f t="shared" si="103"/>
        <v>287.430286523433</v>
      </c>
      <c r="J118" s="11">
        <f t="shared" si="104"/>
        <v>0.102410213347278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7"/>
        <v>5.15771962365458</v>
      </c>
      <c r="P118" s="11">
        <f t="shared" si="107"/>
        <v>0.528203167043909</v>
      </c>
      <c r="Q118" s="16">
        <f t="shared" si="108"/>
        <v>0.153178918442734</v>
      </c>
      <c r="R118" s="11">
        <f t="shared" si="109"/>
        <v>0.80117865</v>
      </c>
      <c r="S118" s="17">
        <f t="shared" si="110"/>
        <v>0.1911919625451</v>
      </c>
      <c r="T118" s="3">
        <v>0.27</v>
      </c>
      <c r="U118" s="18">
        <f t="shared" si="111"/>
        <v>0.051621829887177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12"/>
        <v>0.236430121547079</v>
      </c>
      <c r="AC118" s="25">
        <f t="shared" si="113"/>
        <v>10.2321666666667</v>
      </c>
      <c r="AD118" s="1">
        <f t="shared" si="114"/>
        <v>0.29</v>
      </c>
      <c r="AE118" s="26">
        <f t="shared" si="118"/>
        <v>97.8358333333333</v>
      </c>
      <c r="AF118" s="1">
        <f t="shared" si="115"/>
        <v>2366837.05297857</v>
      </c>
      <c r="AG118" s="1">
        <f>SUM(AF107:AF118)</f>
        <v>34009298.7545995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8.98488863303226</v>
      </c>
      <c r="E119" s="13">
        <f t="shared" si="116"/>
        <v>14.2802865234333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7.76</v>
      </c>
      <c r="E123" s="9"/>
      <c r="F123" s="9"/>
      <c r="G123" s="6">
        <v>1</v>
      </c>
      <c r="H123" s="11">
        <f t="shared" ref="H123:H134" si="119">E124</f>
        <v>7.76</v>
      </c>
      <c r="I123" s="11">
        <f t="shared" ref="I123:I134" si="120">H123+273.15</f>
        <v>280.91</v>
      </c>
      <c r="J123" s="11">
        <f t="shared" ref="J123:J134" si="121">EXP(($C$18*(I123-$C$16))/($C$19*I123*$C$16))</f>
        <v>0.0466511001676116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0.0243154864293625</v>
      </c>
      <c r="Q123" s="16">
        <f t="shared" ref="Q123:Q134" si="125">P123*$B$125</f>
        <v>0.00632202647163425</v>
      </c>
      <c r="R123" s="11">
        <f t="shared" ref="R123:R134" si="126">L123*$B$125</f>
        <v>0.1355172</v>
      </c>
      <c r="S123" s="17">
        <f t="shared" ref="S123:S134" si="127">Q123/R123</f>
        <v>0.0466511001676116</v>
      </c>
      <c r="T123" s="3">
        <v>0.01</v>
      </c>
      <c r="U123" s="18">
        <f t="shared" ref="U123:U134" si="128">S123*T123</f>
        <v>0.000466511001676116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9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0.00595651100167612</v>
      </c>
      <c r="AU123" s="25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6.35088248674194</v>
      </c>
      <c r="E124" s="13">
        <f t="shared" ref="E124:E135" si="136">D123</f>
        <v>7.76</v>
      </c>
      <c r="F124" s="9" t="s">
        <v>109</v>
      </c>
      <c r="G124" s="6">
        <v>2</v>
      </c>
      <c r="H124" s="11">
        <f t="shared" si="119"/>
        <v>6.35088248674194</v>
      </c>
      <c r="I124" s="11">
        <f t="shared" si="120"/>
        <v>279.500882486742</v>
      </c>
      <c r="J124" s="11">
        <f t="shared" si="121"/>
        <v>0.0391714575380354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7">L124+O123-P123-N124</f>
        <v>1.01812451357064</v>
      </c>
      <c r="P124" s="11">
        <f t="shared" si="124"/>
        <v>0.0398814211517651</v>
      </c>
      <c r="Q124" s="16">
        <f t="shared" si="125"/>
        <v>0.0103691694994589</v>
      </c>
      <c r="R124" s="11">
        <f t="shared" si="126"/>
        <v>0.1355172</v>
      </c>
      <c r="S124" s="17">
        <f t="shared" si="127"/>
        <v>0.0765155234867525</v>
      </c>
      <c r="T124" s="3">
        <v>0.01</v>
      </c>
      <c r="U124" s="18">
        <f t="shared" si="128"/>
        <v>0.000765155234867525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9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0.00625515523486752</v>
      </c>
      <c r="AU124" s="25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6.89782116835714</v>
      </c>
      <c r="E125" s="13">
        <f t="shared" si="136"/>
        <v>6.35088248674194</v>
      </c>
      <c r="F125" s="9" t="s">
        <v>109</v>
      </c>
      <c r="G125" s="6">
        <v>3</v>
      </c>
      <c r="H125" s="11">
        <f t="shared" si="119"/>
        <v>6.89782116835714</v>
      </c>
      <c r="I125" s="11">
        <f t="shared" si="120"/>
        <v>280.047821168357</v>
      </c>
      <c r="J125" s="11">
        <f t="shared" si="121"/>
        <v>0.0419292802999438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7"/>
        <v>1.49946309241887</v>
      </c>
      <c r="P125" s="11">
        <f t="shared" si="124"/>
        <v>0.0628714083014515</v>
      </c>
      <c r="Q125" s="16">
        <f t="shared" si="125"/>
        <v>0.0163465661583774</v>
      </c>
      <c r="R125" s="11">
        <f t="shared" si="126"/>
        <v>0.1355172</v>
      </c>
      <c r="S125" s="17">
        <f t="shared" si="127"/>
        <v>0.12062355301303</v>
      </c>
      <c r="T125" s="3">
        <v>0.01</v>
      </c>
      <c r="U125" s="18">
        <f t="shared" si="128"/>
        <v>0.0012062355301303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9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0.0066962355301303</v>
      </c>
      <c r="AU125" s="25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12">
        <v>12.1310910020323</v>
      </c>
      <c r="E126" s="13">
        <f t="shared" si="136"/>
        <v>6.89782116835714</v>
      </c>
      <c r="F126" s="9" t="s">
        <v>109</v>
      </c>
      <c r="G126" s="6">
        <v>4</v>
      </c>
      <c r="H126" s="11">
        <f t="shared" si="119"/>
        <v>12.1310910020323</v>
      </c>
      <c r="I126" s="11">
        <f t="shared" si="120"/>
        <v>285.281091002032</v>
      </c>
      <c r="J126" s="11">
        <f t="shared" si="121"/>
        <v>0.0793432368442942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7"/>
        <v>1.95781168411742</v>
      </c>
      <c r="P126" s="11">
        <f t="shared" si="124"/>
        <v>0.155339116149455</v>
      </c>
      <c r="Q126" s="16">
        <f t="shared" si="125"/>
        <v>0.0403881701988583</v>
      </c>
      <c r="R126" s="11">
        <f t="shared" si="126"/>
        <v>0.1355172</v>
      </c>
      <c r="S126" s="17">
        <f t="shared" si="127"/>
        <v>0.298029845649544</v>
      </c>
      <c r="T126" s="3">
        <v>0.01</v>
      </c>
      <c r="U126" s="18">
        <f t="shared" si="128"/>
        <v>0.00298029845649544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9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30"/>
        <v>0.0075</v>
      </c>
      <c r="AT126" s="2">
        <f t="shared" si="131"/>
        <v>0.0109702984564954</v>
      </c>
      <c r="AU126" s="25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12">
        <v>17.742938851</v>
      </c>
      <c r="E127" s="13">
        <f t="shared" si="136"/>
        <v>12.1310910020323</v>
      </c>
      <c r="F127" s="9" t="s">
        <v>109</v>
      </c>
      <c r="G127" s="6">
        <v>5</v>
      </c>
      <c r="H127" s="11">
        <f t="shared" si="119"/>
        <v>17.742938851</v>
      </c>
      <c r="I127" s="11">
        <f t="shared" si="120"/>
        <v>290.892938851</v>
      </c>
      <c r="J127" s="11">
        <f t="shared" si="121"/>
        <v>0.153273226031954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1.71234893956957</v>
      </c>
      <c r="O127" s="11">
        <f t="shared" si="137"/>
        <v>0.611343628398399</v>
      </c>
      <c r="P127" s="11">
        <f t="shared" si="124"/>
        <v>0.0937026101387028</v>
      </c>
      <c r="Q127" s="16">
        <f t="shared" si="125"/>
        <v>0.0243626786360627</v>
      </c>
      <c r="R127" s="11">
        <f t="shared" si="126"/>
        <v>0.1355172</v>
      </c>
      <c r="S127" s="17">
        <f t="shared" si="127"/>
        <v>0.179775546100884</v>
      </c>
      <c r="T127" s="3">
        <v>0.01</v>
      </c>
      <c r="U127" s="18">
        <f t="shared" si="128"/>
        <v>0.00179775546100884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9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0.0117477554610088</v>
      </c>
      <c r="AU127" s="25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12">
        <v>21.0661846683871</v>
      </c>
      <c r="E128" s="13">
        <f t="shared" si="136"/>
        <v>17.742938851</v>
      </c>
      <c r="F128" s="9" t="s">
        <v>111</v>
      </c>
      <c r="G128" s="6">
        <v>6</v>
      </c>
      <c r="H128" s="11">
        <f t="shared" si="119"/>
        <v>21.0661846683871</v>
      </c>
      <c r="I128" s="11">
        <f t="shared" si="120"/>
        <v>294.216184668387</v>
      </c>
      <c r="J128" s="11">
        <f t="shared" si="121"/>
        <v>0.223698146513549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7"/>
        <v>1.0388610182597</v>
      </c>
      <c r="P128" s="11">
        <f t="shared" si="124"/>
        <v>0.232391284269872</v>
      </c>
      <c r="Q128" s="16">
        <f t="shared" si="125"/>
        <v>0.0604217339101667</v>
      </c>
      <c r="R128" s="11">
        <f t="shared" si="126"/>
        <v>0.1355172</v>
      </c>
      <c r="S128" s="17">
        <f t="shared" si="127"/>
        <v>0.445860259141768</v>
      </c>
      <c r="T128" s="3">
        <v>0.01</v>
      </c>
      <c r="U128" s="18">
        <f t="shared" si="128"/>
        <v>0.00445860259141768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9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0.0144086025914177</v>
      </c>
      <c r="AU128" s="25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12">
        <v>24.17974742</v>
      </c>
      <c r="E129" s="13">
        <f t="shared" si="136"/>
        <v>21.0661846683871</v>
      </c>
      <c r="F129" s="9" t="s">
        <v>109</v>
      </c>
      <c r="G129" s="6">
        <v>7</v>
      </c>
      <c r="H129" s="11">
        <f t="shared" si="119"/>
        <v>24.17974742</v>
      </c>
      <c r="I129" s="11">
        <f t="shared" si="120"/>
        <v>297.32974742</v>
      </c>
      <c r="J129" s="11">
        <f t="shared" si="121"/>
        <v>0.316350136841046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7"/>
        <v>1.32768973398982</v>
      </c>
      <c r="P129" s="11">
        <f t="shared" si="124"/>
        <v>0.420014829030133</v>
      </c>
      <c r="Q129" s="16">
        <f t="shared" si="125"/>
        <v>0.109203855547835</v>
      </c>
      <c r="R129" s="11">
        <f t="shared" si="126"/>
        <v>0.1355172</v>
      </c>
      <c r="S129" s="17">
        <f t="shared" si="127"/>
        <v>0.805830223380018</v>
      </c>
      <c r="T129" s="3">
        <v>0.01</v>
      </c>
      <c r="U129" s="18">
        <f t="shared" si="128"/>
        <v>0.00805830223380018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9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0.0205083022338002</v>
      </c>
      <c r="AU129" s="25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12">
        <v>27.1976235558065</v>
      </c>
      <c r="E130" s="13">
        <f t="shared" si="136"/>
        <v>24.17974742</v>
      </c>
      <c r="F130" s="9" t="s">
        <v>109</v>
      </c>
      <c r="G130" s="6">
        <v>8</v>
      </c>
      <c r="H130" s="11">
        <f t="shared" si="119"/>
        <v>27.1976235558065</v>
      </c>
      <c r="I130" s="11">
        <f t="shared" si="120"/>
        <v>300.347623555806</v>
      </c>
      <c r="J130" s="11">
        <f t="shared" si="121"/>
        <v>0.439612699603008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7"/>
        <v>1.42889490495969</v>
      </c>
      <c r="P130" s="11">
        <f t="shared" si="124"/>
        <v>0.628160346618313</v>
      </c>
      <c r="Q130" s="16">
        <f t="shared" si="125"/>
        <v>0.163321690120761</v>
      </c>
      <c r="R130" s="11">
        <f t="shared" si="126"/>
        <v>0.1355172</v>
      </c>
      <c r="S130" s="17">
        <f t="shared" si="127"/>
        <v>1.20517314496434</v>
      </c>
      <c r="T130" s="3">
        <v>0.01</v>
      </c>
      <c r="U130" s="18">
        <f t="shared" si="128"/>
        <v>0.0120517314496434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9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0.0245017314496434</v>
      </c>
      <c r="AU130" s="25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12">
        <v>28.2335203254839</v>
      </c>
      <c r="E131" s="13">
        <f t="shared" si="136"/>
        <v>27.1976235558065</v>
      </c>
      <c r="F131" s="9" t="s">
        <v>109</v>
      </c>
      <c r="G131" s="6">
        <v>9</v>
      </c>
      <c r="H131" s="11">
        <f t="shared" si="119"/>
        <v>28.2335203254839</v>
      </c>
      <c r="I131" s="11">
        <f t="shared" si="120"/>
        <v>301.383520325484</v>
      </c>
      <c r="J131" s="11">
        <f t="shared" si="121"/>
        <v>0.491430548612175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7"/>
        <v>1.32195455834138</v>
      </c>
      <c r="P131" s="11">
        <f t="shared" si="124"/>
        <v>0.649648853846069</v>
      </c>
      <c r="Q131" s="16">
        <f t="shared" si="125"/>
        <v>0.168908701999978</v>
      </c>
      <c r="R131" s="11">
        <f t="shared" si="126"/>
        <v>0.1355172</v>
      </c>
      <c r="S131" s="17">
        <f t="shared" si="127"/>
        <v>1.24640047167428</v>
      </c>
      <c r="T131" s="3">
        <v>0.01</v>
      </c>
      <c r="U131" s="18">
        <f t="shared" si="128"/>
        <v>0.0124640047167428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9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0.0224140047167428</v>
      </c>
      <c r="AU131" s="25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12">
        <v>24.6779806486667</v>
      </c>
      <c r="E132" s="13">
        <f t="shared" si="136"/>
        <v>28.2335203254839</v>
      </c>
      <c r="F132" s="9" t="s">
        <v>109</v>
      </c>
      <c r="G132" s="6">
        <v>10</v>
      </c>
      <c r="H132" s="11">
        <f t="shared" si="119"/>
        <v>24.6779806486667</v>
      </c>
      <c r="I132" s="11">
        <f t="shared" si="120"/>
        <v>297.827980648667</v>
      </c>
      <c r="J132" s="11">
        <f t="shared" si="121"/>
        <v>0.334164195226623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7"/>
        <v>1.19352570449531</v>
      </c>
      <c r="P132" s="11">
        <f t="shared" si="124"/>
        <v>0.398833556524963</v>
      </c>
      <c r="Q132" s="16">
        <f t="shared" si="125"/>
        <v>0.10369672469649</v>
      </c>
      <c r="R132" s="11">
        <f t="shared" si="126"/>
        <v>0.1355172</v>
      </c>
      <c r="S132" s="17">
        <f t="shared" si="127"/>
        <v>0.765192349727491</v>
      </c>
      <c r="T132" s="3">
        <v>0.01</v>
      </c>
      <c r="U132" s="18">
        <f t="shared" si="128"/>
        <v>0.00765192349727491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9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0.0176019234972749</v>
      </c>
      <c r="AU132" s="25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12">
        <v>19.827277283871</v>
      </c>
      <c r="E133" s="13">
        <f t="shared" si="136"/>
        <v>24.6779806486667</v>
      </c>
      <c r="F133" s="9" t="s">
        <v>109</v>
      </c>
      <c r="G133" s="6">
        <v>11</v>
      </c>
      <c r="H133" s="11">
        <f t="shared" si="119"/>
        <v>19.827277283871</v>
      </c>
      <c r="I133" s="11">
        <f t="shared" si="120"/>
        <v>292.977277283871</v>
      </c>
      <c r="J133" s="11">
        <f t="shared" si="121"/>
        <v>0.194484727723544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0.754957540571829</v>
      </c>
      <c r="O133" s="11">
        <f t="shared" si="137"/>
        <v>0.560954607398517</v>
      </c>
      <c r="P133" s="11">
        <f t="shared" si="124"/>
        <v>0.109097104085168</v>
      </c>
      <c r="Q133" s="16">
        <f t="shared" si="125"/>
        <v>0.0283652470621437</v>
      </c>
      <c r="R133" s="11">
        <f t="shared" si="126"/>
        <v>0.1355172</v>
      </c>
      <c r="S133" s="17">
        <f t="shared" si="127"/>
        <v>0.209311047321991</v>
      </c>
      <c r="T133" s="3">
        <v>0.01</v>
      </c>
      <c r="U133" s="18">
        <f t="shared" si="128"/>
        <v>0.00209311047321991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9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0.00954311047321991</v>
      </c>
      <c r="AU133" s="25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12">
        <v>14.2802865234333</v>
      </c>
      <c r="E134" s="13">
        <f t="shared" si="136"/>
        <v>19.827277283871</v>
      </c>
      <c r="F134" s="9" t="s">
        <v>111</v>
      </c>
      <c r="G134" s="6">
        <v>12</v>
      </c>
      <c r="H134" s="11">
        <f t="shared" si="119"/>
        <v>14.2802865234333</v>
      </c>
      <c r="I134" s="11">
        <f t="shared" si="120"/>
        <v>287.430286523433</v>
      </c>
      <c r="J134" s="11">
        <f t="shared" si="121"/>
        <v>0.102410213347278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7"/>
        <v>0.973077503313349</v>
      </c>
      <c r="P134" s="11">
        <f t="shared" si="124"/>
        <v>0.099653074717757</v>
      </c>
      <c r="Q134" s="16">
        <f t="shared" si="125"/>
        <v>0.0259097994266168</v>
      </c>
      <c r="R134" s="11">
        <f t="shared" si="126"/>
        <v>0.1355172</v>
      </c>
      <c r="S134" s="17">
        <f t="shared" si="127"/>
        <v>0.1911919625451</v>
      </c>
      <c r="T134" s="3">
        <v>0.01</v>
      </c>
      <c r="U134" s="18">
        <f t="shared" si="128"/>
        <v>0.001911919625451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9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0.009361919625451</v>
      </c>
      <c r="AU134" s="25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8.98488863303226</v>
      </c>
      <c r="E135" s="13">
        <f t="shared" si="136"/>
        <v>14.2802865234333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7.76</v>
      </c>
      <c r="E139" s="9"/>
      <c r="F139" s="9"/>
      <c r="G139" s="6">
        <v>1</v>
      </c>
      <c r="H139" s="11">
        <f t="shared" ref="H139:H150" si="138">E140</f>
        <v>7.76</v>
      </c>
      <c r="I139" s="11">
        <f t="shared" ref="I139:I150" si="139">H139+273.15</f>
        <v>280.91</v>
      </c>
      <c r="J139" s="11">
        <f t="shared" ref="J139:J150" si="140">EXP(($C$18*(I139-$C$16))/($C$19*I139*$C$16))</f>
        <v>0.0466511001676116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0.013281568217719</v>
      </c>
      <c r="Q139" s="16">
        <f t="shared" ref="Q139:Q150" si="144">P139*$B$125</f>
        <v>0.00345320773660694</v>
      </c>
      <c r="R139" s="11">
        <f t="shared" ref="R139:R150" si="145">L139*$B$125</f>
        <v>0.074022</v>
      </c>
      <c r="S139" s="17">
        <f t="shared" ref="S139:S150" si="146">Q139/R139</f>
        <v>0.0466511001676116</v>
      </c>
      <c r="T139" s="3">
        <v>0.01</v>
      </c>
      <c r="U139" s="18">
        <f t="shared" ref="U139:U150" si="147">S139*T139</f>
        <v>0.000466511001676116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8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0.00595651100167612</v>
      </c>
      <c r="AU139" s="25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6.35088248674194</v>
      </c>
      <c r="E140" s="13">
        <f t="shared" ref="E140:E151" si="157">D139</f>
        <v>7.76</v>
      </c>
      <c r="F140" s="9" t="s">
        <v>109</v>
      </c>
      <c r="G140" s="6">
        <v>2</v>
      </c>
      <c r="H140" s="11">
        <f t="shared" si="138"/>
        <v>6.35088248674194</v>
      </c>
      <c r="I140" s="11">
        <f t="shared" si="139"/>
        <v>279.500882486742</v>
      </c>
      <c r="J140" s="11">
        <f t="shared" si="140"/>
        <v>0.0391714575380354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8">L140+O139-P139-N140</f>
        <v>0.556118431782281</v>
      </c>
      <c r="P140" s="11">
        <f t="shared" si="143"/>
        <v>0.0217839695366784</v>
      </c>
      <c r="Q140" s="16">
        <f t="shared" si="144"/>
        <v>0.00566383207953639</v>
      </c>
      <c r="R140" s="11">
        <f t="shared" si="145"/>
        <v>0.074022</v>
      </c>
      <c r="S140" s="17">
        <f t="shared" si="146"/>
        <v>0.0765155234867525</v>
      </c>
      <c r="T140" s="3">
        <v>0.01</v>
      </c>
      <c r="U140" s="18">
        <f t="shared" si="147"/>
        <v>0.000765155234867525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8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0.00625515523486752</v>
      </c>
      <c r="AU140" s="25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6.89782116835714</v>
      </c>
      <c r="E141" s="13">
        <f t="shared" si="157"/>
        <v>6.35088248674194</v>
      </c>
      <c r="F141" s="9" t="s">
        <v>109</v>
      </c>
      <c r="G141" s="6">
        <v>3</v>
      </c>
      <c r="H141" s="11">
        <f t="shared" si="138"/>
        <v>6.89782116835714</v>
      </c>
      <c r="I141" s="11">
        <f t="shared" si="139"/>
        <v>280.047821168357</v>
      </c>
      <c r="J141" s="11">
        <f t="shared" si="140"/>
        <v>0.0419292802999438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8"/>
        <v>0.819034462245603</v>
      </c>
      <c r="P141" s="11">
        <f t="shared" si="143"/>
        <v>0.0343415255428096</v>
      </c>
      <c r="Q141" s="16">
        <f t="shared" si="144"/>
        <v>0.00892879664113051</v>
      </c>
      <c r="R141" s="11">
        <f t="shared" si="145"/>
        <v>0.074022</v>
      </c>
      <c r="S141" s="17">
        <f t="shared" si="146"/>
        <v>0.12062355301303</v>
      </c>
      <c r="T141" s="3">
        <v>0.01</v>
      </c>
      <c r="U141" s="18">
        <f t="shared" si="147"/>
        <v>0.0012062355301303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8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0.0066962355301303</v>
      </c>
      <c r="AU141" s="25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2">
        <v>12.1310910020323</v>
      </c>
      <c r="E142" s="13">
        <f t="shared" si="157"/>
        <v>6.89782116835714</v>
      </c>
      <c r="F142" s="9" t="s">
        <v>109</v>
      </c>
      <c r="G142" s="6">
        <v>4</v>
      </c>
      <c r="H142" s="11">
        <f t="shared" si="138"/>
        <v>12.1310910020323</v>
      </c>
      <c r="I142" s="11">
        <f t="shared" si="139"/>
        <v>285.281091002032</v>
      </c>
      <c r="J142" s="11">
        <f t="shared" si="140"/>
        <v>0.0793432368442942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8"/>
        <v>1.06939293670279</v>
      </c>
      <c r="P142" s="11">
        <f t="shared" si="143"/>
        <v>0.0848490970564251</v>
      </c>
      <c r="Q142" s="16">
        <f t="shared" si="144"/>
        <v>0.0220607652346705</v>
      </c>
      <c r="R142" s="11">
        <f t="shared" si="145"/>
        <v>0.074022</v>
      </c>
      <c r="S142" s="17">
        <f t="shared" si="146"/>
        <v>0.298029845649544</v>
      </c>
      <c r="T142" s="3">
        <v>0.01</v>
      </c>
      <c r="U142" s="18">
        <f t="shared" si="147"/>
        <v>0.00298029845649544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8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9"/>
        <v>0.0075</v>
      </c>
      <c r="AT142" s="2">
        <f t="shared" si="150"/>
        <v>0.0129302984564954</v>
      </c>
      <c r="AU142" s="25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2">
        <v>17.742938851</v>
      </c>
      <c r="E143" s="13">
        <f t="shared" si="157"/>
        <v>12.1310910020323</v>
      </c>
      <c r="F143" s="9" t="s">
        <v>109</v>
      </c>
      <c r="G143" s="6">
        <v>5</v>
      </c>
      <c r="H143" s="11">
        <f t="shared" si="138"/>
        <v>17.742938851</v>
      </c>
      <c r="I143" s="11">
        <f t="shared" si="139"/>
        <v>290.892938851</v>
      </c>
      <c r="J143" s="11">
        <f t="shared" si="140"/>
        <v>0.153273226031954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0.93531664766405</v>
      </c>
      <c r="O143" s="11">
        <f t="shared" si="158"/>
        <v>0.333927191982318</v>
      </c>
      <c r="P143" s="11">
        <f t="shared" si="143"/>
        <v>0.0511820979749217</v>
      </c>
      <c r="Q143" s="16">
        <f t="shared" si="144"/>
        <v>0.0133073454734796</v>
      </c>
      <c r="R143" s="11">
        <f t="shared" si="145"/>
        <v>0.074022</v>
      </c>
      <c r="S143" s="17">
        <f t="shared" si="146"/>
        <v>0.179775546100884</v>
      </c>
      <c r="T143" s="3">
        <v>0.01</v>
      </c>
      <c r="U143" s="18">
        <f t="shared" si="147"/>
        <v>0.00179775546100884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8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0.0117477554610088</v>
      </c>
      <c r="AU143" s="25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2">
        <v>21.0661846683871</v>
      </c>
      <c r="E144" s="13">
        <f t="shared" si="157"/>
        <v>17.742938851</v>
      </c>
      <c r="F144" s="9" t="s">
        <v>111</v>
      </c>
      <c r="G144" s="6">
        <v>6</v>
      </c>
      <c r="H144" s="11">
        <f t="shared" si="138"/>
        <v>21.0661846683871</v>
      </c>
      <c r="I144" s="11">
        <f t="shared" si="139"/>
        <v>294.216184668387</v>
      </c>
      <c r="J144" s="11">
        <f t="shared" si="140"/>
        <v>0.223698146513549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8"/>
        <v>0.567445094007397</v>
      </c>
      <c r="P144" s="11">
        <f t="shared" si="143"/>
        <v>0.126936415777661</v>
      </c>
      <c r="Q144" s="16">
        <f t="shared" si="144"/>
        <v>0.0330034681021919</v>
      </c>
      <c r="R144" s="11">
        <f t="shared" si="145"/>
        <v>0.074022</v>
      </c>
      <c r="S144" s="17">
        <f t="shared" si="146"/>
        <v>0.445860259141767</v>
      </c>
      <c r="T144" s="3">
        <v>0.01</v>
      </c>
      <c r="U144" s="18">
        <f t="shared" si="147"/>
        <v>0.00445860259141767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8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0.0144086025914177</v>
      </c>
      <c r="AU144" s="25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2">
        <v>24.17974742</v>
      </c>
      <c r="E145" s="13">
        <f t="shared" si="157"/>
        <v>21.0661846683871</v>
      </c>
      <c r="F145" s="9" t="s">
        <v>109</v>
      </c>
      <c r="G145" s="6">
        <v>7</v>
      </c>
      <c r="H145" s="11">
        <f t="shared" si="138"/>
        <v>24.17974742</v>
      </c>
      <c r="I145" s="11">
        <f t="shared" si="139"/>
        <v>297.32974742</v>
      </c>
      <c r="J145" s="11">
        <f t="shared" si="140"/>
        <v>0.316350136841046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8"/>
        <v>0.725208678229736</v>
      </c>
      <c r="P145" s="11">
        <f t="shared" si="143"/>
        <v>0.229419864596291</v>
      </c>
      <c r="Q145" s="16">
        <f t="shared" si="144"/>
        <v>0.0596491647950357</v>
      </c>
      <c r="R145" s="11">
        <f t="shared" si="145"/>
        <v>0.074022</v>
      </c>
      <c r="S145" s="17">
        <f t="shared" si="146"/>
        <v>0.805830223380018</v>
      </c>
      <c r="T145" s="3">
        <v>0.01</v>
      </c>
      <c r="U145" s="18">
        <f t="shared" si="147"/>
        <v>0.00805830223380018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8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0.0229583022338002</v>
      </c>
      <c r="AU145" s="25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2">
        <v>27.1976235558065</v>
      </c>
      <c r="E146" s="13">
        <f t="shared" si="157"/>
        <v>24.17974742</v>
      </c>
      <c r="F146" s="9" t="s">
        <v>109</v>
      </c>
      <c r="G146" s="6">
        <v>8</v>
      </c>
      <c r="H146" s="11">
        <f t="shared" si="138"/>
        <v>27.1976235558065</v>
      </c>
      <c r="I146" s="11">
        <f t="shared" si="139"/>
        <v>300.347623555806</v>
      </c>
      <c r="J146" s="11">
        <f t="shared" si="140"/>
        <v>0.439612699603008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8"/>
        <v>0.780488813633444</v>
      </c>
      <c r="P146" s="11">
        <f t="shared" si="143"/>
        <v>0.343112794371347</v>
      </c>
      <c r="Q146" s="16">
        <f t="shared" si="144"/>
        <v>0.0892093265365503</v>
      </c>
      <c r="R146" s="11">
        <f t="shared" si="145"/>
        <v>0.074022</v>
      </c>
      <c r="S146" s="17">
        <f t="shared" si="146"/>
        <v>1.20517314496434</v>
      </c>
      <c r="T146" s="3">
        <v>0.01</v>
      </c>
      <c r="U146" s="18">
        <f t="shared" si="147"/>
        <v>0.0120517314496434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8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0.0269517314496434</v>
      </c>
      <c r="AU146" s="25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2">
        <v>28.2335203254839</v>
      </c>
      <c r="E147" s="13">
        <f t="shared" si="157"/>
        <v>27.1976235558065</v>
      </c>
      <c r="F147" s="9" t="s">
        <v>109</v>
      </c>
      <c r="G147" s="6">
        <v>9</v>
      </c>
      <c r="H147" s="11">
        <f t="shared" si="138"/>
        <v>28.2335203254839</v>
      </c>
      <c r="I147" s="11">
        <f t="shared" si="139"/>
        <v>301.383520325484</v>
      </c>
      <c r="J147" s="11">
        <f t="shared" si="140"/>
        <v>0.491430548612175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8"/>
        <v>0.722076019262097</v>
      </c>
      <c r="P147" s="11">
        <f t="shared" si="143"/>
        <v>0.354850214285668</v>
      </c>
      <c r="Q147" s="16">
        <f t="shared" si="144"/>
        <v>0.0922610557142737</v>
      </c>
      <c r="R147" s="11">
        <f t="shared" si="145"/>
        <v>0.074022</v>
      </c>
      <c r="S147" s="17">
        <f t="shared" si="146"/>
        <v>1.24640047167428</v>
      </c>
      <c r="T147" s="3">
        <v>0.01</v>
      </c>
      <c r="U147" s="18">
        <f t="shared" si="147"/>
        <v>0.0124640047167428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8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0.0224140047167428</v>
      </c>
      <c r="AU147" s="25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2">
        <v>24.6779806486667</v>
      </c>
      <c r="E148" s="13">
        <f t="shared" si="157"/>
        <v>28.2335203254839</v>
      </c>
      <c r="F148" s="9" t="s">
        <v>109</v>
      </c>
      <c r="G148" s="6">
        <v>10</v>
      </c>
      <c r="H148" s="11">
        <f t="shared" si="138"/>
        <v>24.6779806486667</v>
      </c>
      <c r="I148" s="11">
        <f t="shared" si="139"/>
        <v>297.827980648667</v>
      </c>
      <c r="J148" s="11">
        <f t="shared" si="140"/>
        <v>0.334164195226623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8"/>
        <v>0.651925804976429</v>
      </c>
      <c r="P148" s="11">
        <f t="shared" si="143"/>
        <v>0.217850261967417</v>
      </c>
      <c r="Q148" s="16">
        <f t="shared" si="144"/>
        <v>0.0566410681115283</v>
      </c>
      <c r="R148" s="11">
        <f t="shared" si="145"/>
        <v>0.074022</v>
      </c>
      <c r="S148" s="17">
        <f t="shared" si="146"/>
        <v>0.765192349727491</v>
      </c>
      <c r="T148" s="3">
        <v>0.01</v>
      </c>
      <c r="U148" s="18">
        <f t="shared" si="147"/>
        <v>0.00765192349727491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8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0.0176019234972749</v>
      </c>
      <c r="AU148" s="25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2">
        <v>19.827277283871</v>
      </c>
      <c r="E149" s="13">
        <f t="shared" si="157"/>
        <v>24.6779806486667</v>
      </c>
      <c r="F149" s="9" t="s">
        <v>109</v>
      </c>
      <c r="G149" s="6">
        <v>11</v>
      </c>
      <c r="H149" s="11">
        <f t="shared" si="138"/>
        <v>19.827277283871</v>
      </c>
      <c r="I149" s="11">
        <f t="shared" si="139"/>
        <v>292.977277283871</v>
      </c>
      <c r="J149" s="11">
        <f t="shared" si="140"/>
        <v>0.194484727723544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0.412371765858562</v>
      </c>
      <c r="O149" s="11">
        <f t="shared" si="158"/>
        <v>0.306403777150451</v>
      </c>
      <c r="P149" s="11">
        <f t="shared" si="143"/>
        <v>0.0595908551725709</v>
      </c>
      <c r="Q149" s="16">
        <f t="shared" si="144"/>
        <v>0.0154936223448684</v>
      </c>
      <c r="R149" s="11">
        <f t="shared" si="145"/>
        <v>0.074022</v>
      </c>
      <c r="S149" s="17">
        <f t="shared" si="146"/>
        <v>0.209311047321991</v>
      </c>
      <c r="T149" s="3">
        <v>0.01</v>
      </c>
      <c r="U149" s="18">
        <f t="shared" si="147"/>
        <v>0.00209311047321991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8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0.00758311047321991</v>
      </c>
      <c r="AU149" s="25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2">
        <v>14.2802865234333</v>
      </c>
      <c r="E150" s="13">
        <f t="shared" si="157"/>
        <v>19.827277283871</v>
      </c>
      <c r="F150" s="9" t="s">
        <v>111</v>
      </c>
      <c r="G150" s="6">
        <v>12</v>
      </c>
      <c r="H150" s="11">
        <f t="shared" si="138"/>
        <v>14.2802865234333</v>
      </c>
      <c r="I150" s="11">
        <f t="shared" si="139"/>
        <v>287.430286523433</v>
      </c>
      <c r="J150" s="11">
        <f t="shared" si="140"/>
        <v>0.102410213347278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8"/>
        <v>0.53151292197788</v>
      </c>
      <c r="P150" s="11">
        <f t="shared" si="143"/>
        <v>0.05443235173659</v>
      </c>
      <c r="Q150" s="16">
        <f t="shared" si="144"/>
        <v>0.0141524114515134</v>
      </c>
      <c r="R150" s="11">
        <f t="shared" si="145"/>
        <v>0.074022</v>
      </c>
      <c r="S150" s="17">
        <f t="shared" si="146"/>
        <v>0.1911919625451</v>
      </c>
      <c r="T150" s="3">
        <v>0.01</v>
      </c>
      <c r="U150" s="18">
        <f t="shared" si="147"/>
        <v>0.001911919625451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8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0.007401919625451</v>
      </c>
      <c r="AU150" s="25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8.98488863303226</v>
      </c>
      <c r="E151" s="13">
        <f t="shared" si="157"/>
        <v>14.2802865234333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115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12.8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8.5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1393.2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3446.88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100262175.952479</v>
      </c>
      <c r="J16" s="7" t="s">
        <v>35</v>
      </c>
      <c r="K16" s="7">
        <f>I16/(10000*1000)</f>
        <v>10.0262175952479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56910322.3556938</v>
      </c>
      <c r="J17" s="7" t="s">
        <v>35</v>
      </c>
      <c r="K17" s="7">
        <f>I17/(10000*1000)</f>
        <v>5.69103223556938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4.49</v>
      </c>
      <c r="E29" s="9"/>
      <c r="F29" s="9"/>
      <c r="G29" s="6">
        <v>1</v>
      </c>
      <c r="H29" s="11">
        <f t="shared" ref="H29:H40" si="0">E30</f>
        <v>4.49</v>
      </c>
      <c r="I29" s="11">
        <f t="shared" ref="I29:I40" si="1">H29+273.15</f>
        <v>277.64</v>
      </c>
      <c r="J29" s="11">
        <f t="shared" ref="J29:J40" si="2">EXP(($C$18*(I29-$C$16))/($C$19*I29*$C$16))</f>
        <v>0.0310145890297841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0.0308101511970961</v>
      </c>
      <c r="Q29" s="16">
        <f t="shared" ref="Q29:Q40" si="6">P29*$B$31</f>
        <v>0.0040053196556225</v>
      </c>
      <c r="R29" s="11">
        <f t="shared" ref="R29:R40" si="7">L29*$B$31</f>
        <v>0.129143083333333</v>
      </c>
      <c r="S29" s="17">
        <f t="shared" ref="S29:S40" si="8">Q29/R29</f>
        <v>0.0310145890297842</v>
      </c>
      <c r="T29" s="3">
        <v>0.01</v>
      </c>
      <c r="U29" s="18">
        <f t="shared" ref="U29:U40" si="9">S29*T29</f>
        <v>0.000310145890297842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0.0222101458902978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1.06666666666667</v>
      </c>
      <c r="AU29" s="1">
        <f t="shared" ref="AU29:AU40" si="17">AT29*10000*AS29*0.67*AR29*AQ29</f>
        <v>2049.86891033885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3.29104821796774</v>
      </c>
      <c r="E30" s="13">
        <f t="shared" ref="E30:E41" si="18">D29</f>
        <v>4.49</v>
      </c>
      <c r="F30" s="9" t="s">
        <v>109</v>
      </c>
      <c r="G30" s="6">
        <v>2</v>
      </c>
      <c r="H30" s="11">
        <f t="shared" si="0"/>
        <v>3.29104821796774</v>
      </c>
      <c r="I30" s="11">
        <f t="shared" si="1"/>
        <v>276.441048217968</v>
      </c>
      <c r="J30" s="11">
        <f t="shared" si="2"/>
        <v>0.026638469994559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1.95600651546957</v>
      </c>
      <c r="P30" s="11">
        <f t="shared" si="5"/>
        <v>0.0521050208714981</v>
      </c>
      <c r="Q30" s="16">
        <f t="shared" si="6"/>
        <v>0.00677365271329476</v>
      </c>
      <c r="R30" s="11">
        <f t="shared" si="7"/>
        <v>0.129143083333333</v>
      </c>
      <c r="S30" s="17">
        <f t="shared" si="8"/>
        <v>0.0524507587898547</v>
      </c>
      <c r="T30" s="3">
        <v>0.01</v>
      </c>
      <c r="U30" s="18">
        <f t="shared" si="9"/>
        <v>0.000524507587898547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0.0224245075878985</v>
      </c>
      <c r="AR30" s="25">
        <f t="shared" si="15"/>
        <v>99.3408333333333</v>
      </c>
      <c r="AS30" s="1">
        <f t="shared" si="16"/>
        <v>0.13</v>
      </c>
      <c r="AT30" s="2">
        <f>$E$4/12</f>
        <v>1.06666666666667</v>
      </c>
      <c r="AU30" s="1">
        <f t="shared" si="17"/>
        <v>2069.65326392435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3.77517204003571</v>
      </c>
      <c r="E31" s="13">
        <f t="shared" si="18"/>
        <v>3.29104821796774</v>
      </c>
      <c r="F31" s="9" t="s">
        <v>109</v>
      </c>
      <c r="G31" s="6">
        <v>3</v>
      </c>
      <c r="H31" s="11">
        <f t="shared" si="0"/>
        <v>3.77517204003571</v>
      </c>
      <c r="I31" s="11">
        <f t="shared" si="1"/>
        <v>276.925172040036</v>
      </c>
      <c r="J31" s="11">
        <f t="shared" si="2"/>
        <v>0.0283302974405534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2.8973098279314</v>
      </c>
      <c r="P31" s="11">
        <f t="shared" si="5"/>
        <v>0.0820816492027352</v>
      </c>
      <c r="Q31" s="16">
        <f t="shared" si="6"/>
        <v>0.0106706143963556</v>
      </c>
      <c r="R31" s="11">
        <f t="shared" si="7"/>
        <v>0.129143083333333</v>
      </c>
      <c r="S31" s="17">
        <f t="shared" si="8"/>
        <v>0.0826262941919506</v>
      </c>
      <c r="T31" s="3">
        <v>0.01</v>
      </c>
      <c r="U31" s="18">
        <f t="shared" si="9"/>
        <v>0.000826262941919506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0.0227262629419195</v>
      </c>
      <c r="AR31" s="25">
        <f t="shared" si="15"/>
        <v>99.3408333333333</v>
      </c>
      <c r="AS31" s="1">
        <f t="shared" si="16"/>
        <v>0.13</v>
      </c>
      <c r="AT31" s="2">
        <f>$E$4/12</f>
        <v>1.06666666666667</v>
      </c>
      <c r="AU31" s="1">
        <f t="shared" si="17"/>
        <v>2097.50355008595</v>
      </c>
    </row>
    <row r="32" s="1" customFormat="1" spans="1:47">
      <c r="A32" s="6"/>
      <c r="B32" s="6"/>
      <c r="C32" s="9">
        <v>3</v>
      </c>
      <c r="D32" s="12">
        <v>11.8122215177097</v>
      </c>
      <c r="E32" s="13">
        <f t="shared" si="18"/>
        <v>3.77517204003571</v>
      </c>
      <c r="F32" s="9" t="s">
        <v>109</v>
      </c>
      <c r="G32" s="6">
        <v>4</v>
      </c>
      <c r="H32" s="11">
        <f t="shared" si="0"/>
        <v>11.8122215177097</v>
      </c>
      <c r="I32" s="11">
        <f t="shared" si="1"/>
        <v>284.96222151771</v>
      </c>
      <c r="J32" s="11">
        <f t="shared" si="2"/>
        <v>0.0763701229589424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3.808636512062</v>
      </c>
      <c r="P32" s="11">
        <f t="shared" si="5"/>
        <v>0.290866038732092</v>
      </c>
      <c r="Q32" s="16">
        <f t="shared" si="6"/>
        <v>0.037812585035172</v>
      </c>
      <c r="R32" s="11">
        <f t="shared" si="7"/>
        <v>0.129143083333333</v>
      </c>
      <c r="S32" s="17">
        <f t="shared" si="8"/>
        <v>0.292796052712892</v>
      </c>
      <c r="T32" s="3">
        <v>0.01</v>
      </c>
      <c r="U32" s="18">
        <f t="shared" si="9"/>
        <v>0.00292796052712892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0.0323779605271289</v>
      </c>
      <c r="AR32" s="25">
        <f t="shared" si="15"/>
        <v>99.3408333333333</v>
      </c>
      <c r="AS32" s="1">
        <f t="shared" si="16"/>
        <v>0.13</v>
      </c>
      <c r="AT32" s="2">
        <f>$E$4/12</f>
        <v>1.06666666666667</v>
      </c>
      <c r="AU32" s="1">
        <f t="shared" si="17"/>
        <v>2988.29980642914</v>
      </c>
    </row>
    <row r="33" s="1" customFormat="1" spans="1:47">
      <c r="A33" s="6"/>
      <c r="B33" s="6"/>
      <c r="C33" s="9">
        <v>4</v>
      </c>
      <c r="D33" s="12">
        <v>16.8665226660333</v>
      </c>
      <c r="E33" s="13">
        <f t="shared" si="18"/>
        <v>11.8122215177097</v>
      </c>
      <c r="F33" s="9" t="s">
        <v>109</v>
      </c>
      <c r="G33" s="6">
        <v>5</v>
      </c>
      <c r="H33" s="11">
        <f t="shared" si="0"/>
        <v>16.8665226660333</v>
      </c>
      <c r="I33" s="11">
        <f t="shared" si="1"/>
        <v>290.016522666033</v>
      </c>
      <c r="J33" s="11">
        <f t="shared" si="2"/>
        <v>0.138527811085295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3.34188194966341</v>
      </c>
      <c r="O33" s="11">
        <f t="shared" si="19"/>
        <v>1.16929685699983</v>
      </c>
      <c r="P33" s="11">
        <f t="shared" si="5"/>
        <v>0.161980134109101</v>
      </c>
      <c r="Q33" s="16">
        <f t="shared" si="6"/>
        <v>0.0210574174341831</v>
      </c>
      <c r="R33" s="11">
        <f t="shared" si="7"/>
        <v>0.129143083333333</v>
      </c>
      <c r="S33" s="17">
        <f t="shared" si="8"/>
        <v>0.163054937908146</v>
      </c>
      <c r="T33" s="3">
        <v>0.01</v>
      </c>
      <c r="U33" s="18">
        <f t="shared" si="9"/>
        <v>0.00163054937908146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0.0310805493790815</v>
      </c>
      <c r="AR33" s="25">
        <f t="shared" si="15"/>
        <v>99.3408333333333</v>
      </c>
      <c r="AS33" s="1">
        <f t="shared" si="16"/>
        <v>0.13</v>
      </c>
      <c r="AT33" s="2">
        <f>$E$4/12</f>
        <v>1.06666666666667</v>
      </c>
      <c r="AU33" s="1">
        <f t="shared" si="17"/>
        <v>2868.55620864074</v>
      </c>
    </row>
    <row r="34" s="1" customFormat="1" spans="1:47">
      <c r="A34" s="6"/>
      <c r="B34" s="6"/>
      <c r="C34" s="9">
        <v>5</v>
      </c>
      <c r="D34" s="12">
        <v>21.7370289551613</v>
      </c>
      <c r="E34" s="13">
        <f t="shared" si="18"/>
        <v>16.8665226660333</v>
      </c>
      <c r="F34" s="9" t="s">
        <v>111</v>
      </c>
      <c r="G34" s="6">
        <v>6</v>
      </c>
      <c r="H34" s="11">
        <f t="shared" si="0"/>
        <v>21.7370289551613</v>
      </c>
      <c r="I34" s="11">
        <f t="shared" si="1"/>
        <v>294.887028955161</v>
      </c>
      <c r="J34" s="11">
        <f t="shared" si="2"/>
        <v>0.241189700463234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2.00072505622406</v>
      </c>
      <c r="P34" s="11">
        <f t="shared" si="5"/>
        <v>0.482554277019969</v>
      </c>
      <c r="Q34" s="16">
        <f t="shared" si="6"/>
        <v>0.062732056012596</v>
      </c>
      <c r="R34" s="11">
        <f t="shared" si="7"/>
        <v>0.129143083333333</v>
      </c>
      <c r="S34" s="17">
        <f t="shared" si="8"/>
        <v>0.485756220104157</v>
      </c>
      <c r="T34" s="3">
        <v>0.01</v>
      </c>
      <c r="U34" s="18">
        <f t="shared" si="9"/>
        <v>0.00485756220104157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0.0343075622010416</v>
      </c>
      <c r="AR34" s="25">
        <f t="shared" si="15"/>
        <v>99.3408333333333</v>
      </c>
      <c r="AS34" s="1">
        <f t="shared" si="16"/>
        <v>0.13</v>
      </c>
      <c r="AT34" s="2">
        <f>$E$4/12</f>
        <v>1.06666666666667</v>
      </c>
      <c r="AU34" s="1">
        <f t="shared" si="17"/>
        <v>3166.39095901446</v>
      </c>
    </row>
    <row r="35" s="1" customFormat="1" spans="1:47">
      <c r="A35" s="6"/>
      <c r="B35" s="6"/>
      <c r="C35" s="9">
        <v>6</v>
      </c>
      <c r="D35" s="12">
        <v>25.8705926163333</v>
      </c>
      <c r="E35" s="13">
        <f t="shared" si="18"/>
        <v>21.7370289551613</v>
      </c>
      <c r="F35" s="9" t="s">
        <v>109</v>
      </c>
      <c r="G35" s="6">
        <v>7</v>
      </c>
      <c r="H35" s="11">
        <f t="shared" si="0"/>
        <v>25.8705926163333</v>
      </c>
      <c r="I35" s="11">
        <f t="shared" si="1"/>
        <v>299.020592616333</v>
      </c>
      <c r="J35" s="11">
        <f t="shared" si="2"/>
        <v>0.380704578514408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2.51157911253742</v>
      </c>
      <c r="P35" s="11">
        <f t="shared" si="5"/>
        <v>0.95616966744415</v>
      </c>
      <c r="Q35" s="16">
        <f t="shared" si="6"/>
        <v>0.12430205676774</v>
      </c>
      <c r="R35" s="11">
        <f t="shared" si="7"/>
        <v>0.129143083333333</v>
      </c>
      <c r="S35" s="17">
        <f t="shared" si="8"/>
        <v>0.962514240479312</v>
      </c>
      <c r="T35" s="3">
        <v>0.01</v>
      </c>
      <c r="U35" s="18">
        <f t="shared" si="9"/>
        <v>0.00962514240479312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0.0445251424047931</v>
      </c>
      <c r="AR35" s="25">
        <f t="shared" si="15"/>
        <v>99.3408333333333</v>
      </c>
      <c r="AS35" s="1">
        <f t="shared" si="16"/>
        <v>0.13</v>
      </c>
      <c r="AT35" s="2">
        <f>$E$4/12</f>
        <v>1.06666666666667</v>
      </c>
      <c r="AU35" s="1">
        <f t="shared" si="17"/>
        <v>4109.41493112234</v>
      </c>
    </row>
    <row r="36" s="1" customFormat="1" spans="1:47">
      <c r="A36" s="6"/>
      <c r="B36" s="6"/>
      <c r="C36" s="9">
        <v>7</v>
      </c>
      <c r="D36" s="12">
        <v>28.3089027251613</v>
      </c>
      <c r="E36" s="13">
        <f t="shared" si="18"/>
        <v>25.8705926163333</v>
      </c>
      <c r="F36" s="9" t="s">
        <v>109</v>
      </c>
      <c r="G36" s="6">
        <v>8</v>
      </c>
      <c r="H36" s="11">
        <f t="shared" si="0"/>
        <v>28.3089027251613</v>
      </c>
      <c r="I36" s="11">
        <f t="shared" si="1"/>
        <v>301.458902725161</v>
      </c>
      <c r="J36" s="11">
        <f t="shared" si="2"/>
        <v>0.49541671747296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2.54881777842661</v>
      </c>
      <c r="P36" s="11">
        <f t="shared" si="5"/>
        <v>1.26272693722483</v>
      </c>
      <c r="Q36" s="16">
        <f t="shared" si="6"/>
        <v>0.164154501839228</v>
      </c>
      <c r="R36" s="11">
        <f t="shared" si="7"/>
        <v>0.129143083333333</v>
      </c>
      <c r="S36" s="17">
        <f t="shared" si="8"/>
        <v>1.27110564191446</v>
      </c>
      <c r="T36" s="3">
        <v>0.01</v>
      </c>
      <c r="U36" s="18">
        <f t="shared" si="9"/>
        <v>0.0127110564191446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0.0476110564191446</v>
      </c>
      <c r="AR36" s="25">
        <f t="shared" si="15"/>
        <v>99.3408333333333</v>
      </c>
      <c r="AS36" s="1">
        <f t="shared" si="16"/>
        <v>0.13</v>
      </c>
      <c r="AT36" s="2">
        <f>$E$4/12</f>
        <v>1.06666666666667</v>
      </c>
      <c r="AU36" s="1">
        <f t="shared" si="17"/>
        <v>4394.22707189991</v>
      </c>
    </row>
    <row r="37" s="1" customFormat="1" spans="1:47">
      <c r="A37" s="6"/>
      <c r="B37" s="6"/>
      <c r="C37" s="9">
        <v>8</v>
      </c>
      <c r="D37" s="12">
        <v>27.8796995529032</v>
      </c>
      <c r="E37" s="13">
        <f t="shared" si="18"/>
        <v>28.3089027251613</v>
      </c>
      <c r="F37" s="9" t="s">
        <v>109</v>
      </c>
      <c r="G37" s="6">
        <v>9</v>
      </c>
      <c r="H37" s="11">
        <f t="shared" si="0"/>
        <v>27.8796995529032</v>
      </c>
      <c r="I37" s="11">
        <f t="shared" si="1"/>
        <v>301.029699552903</v>
      </c>
      <c r="J37" s="11">
        <f t="shared" si="2"/>
        <v>0.473119515718135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2.27949917453511</v>
      </c>
      <c r="P37" s="11">
        <f t="shared" si="5"/>
        <v>1.07847554553594</v>
      </c>
      <c r="Q37" s="16">
        <f t="shared" si="6"/>
        <v>0.140201820919672</v>
      </c>
      <c r="R37" s="11">
        <f t="shared" si="7"/>
        <v>0.129143083333333</v>
      </c>
      <c r="S37" s="17">
        <f t="shared" si="8"/>
        <v>1.08563166761161</v>
      </c>
      <c r="T37" s="3">
        <v>0.01</v>
      </c>
      <c r="U37" s="18">
        <f t="shared" si="9"/>
        <v>0.0108563166761161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0.0403063166761161</v>
      </c>
      <c r="AR37" s="25">
        <f t="shared" si="15"/>
        <v>99.3408333333333</v>
      </c>
      <c r="AS37" s="1">
        <f t="shared" si="16"/>
        <v>0.13</v>
      </c>
      <c r="AT37" s="2">
        <f>$E$4/12</f>
        <v>1.06666666666667</v>
      </c>
      <c r="AU37" s="1">
        <f t="shared" si="17"/>
        <v>3720.04154555037</v>
      </c>
    </row>
    <row r="38" s="1" customFormat="1" spans="1:47">
      <c r="A38" s="6"/>
      <c r="B38" s="6"/>
      <c r="C38" s="9">
        <v>9</v>
      </c>
      <c r="D38" s="12">
        <v>23.7894671653333</v>
      </c>
      <c r="E38" s="13">
        <f t="shared" si="18"/>
        <v>27.8796995529032</v>
      </c>
      <c r="F38" s="9" t="s">
        <v>109</v>
      </c>
      <c r="G38" s="6">
        <v>10</v>
      </c>
      <c r="H38" s="11">
        <f t="shared" si="0"/>
        <v>23.7894671653333</v>
      </c>
      <c r="I38" s="11">
        <f t="shared" si="1"/>
        <v>296.939467165333</v>
      </c>
      <c r="J38" s="11">
        <f t="shared" si="2"/>
        <v>0.303022863884013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2.1944319623325</v>
      </c>
      <c r="P38" s="11">
        <f t="shared" si="5"/>
        <v>0.66496305782461</v>
      </c>
      <c r="Q38" s="16">
        <f t="shared" si="6"/>
        <v>0.0864451975171993</v>
      </c>
      <c r="R38" s="11">
        <f t="shared" si="7"/>
        <v>0.129143083333333</v>
      </c>
      <c r="S38" s="17">
        <f t="shared" si="8"/>
        <v>0.669375357053187</v>
      </c>
      <c r="T38" s="3">
        <v>0.01</v>
      </c>
      <c r="U38" s="18">
        <f t="shared" si="9"/>
        <v>0.00669375357053187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0.0361437535705319</v>
      </c>
      <c r="AR38" s="25">
        <f t="shared" si="15"/>
        <v>99.3408333333333</v>
      </c>
      <c r="AS38" s="1">
        <f t="shared" si="16"/>
        <v>0.13</v>
      </c>
      <c r="AT38" s="2">
        <f>$E$4/12</f>
        <v>1.06666666666667</v>
      </c>
      <c r="AU38" s="1">
        <f t="shared" si="17"/>
        <v>3335.86087696736</v>
      </c>
    </row>
    <row r="39" s="1" customFormat="1" spans="1:47">
      <c r="A39" s="6"/>
      <c r="B39" s="6"/>
      <c r="C39" s="9">
        <v>10</v>
      </c>
      <c r="D39" s="12">
        <v>17.9050696887097</v>
      </c>
      <c r="E39" s="13">
        <f t="shared" si="18"/>
        <v>23.7894671653333</v>
      </c>
      <c r="F39" s="9" t="s">
        <v>109</v>
      </c>
      <c r="G39" s="6">
        <v>11</v>
      </c>
      <c r="H39" s="11">
        <f t="shared" si="0"/>
        <v>17.9050696887097</v>
      </c>
      <c r="I39" s="11">
        <f t="shared" si="1"/>
        <v>291.05506968871</v>
      </c>
      <c r="J39" s="11">
        <f t="shared" si="2"/>
        <v>0.156157884770341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1.4529954592825</v>
      </c>
      <c r="O39" s="11">
        <f t="shared" si="19"/>
        <v>1.06988177855873</v>
      </c>
      <c r="P39" s="11">
        <f t="shared" si="5"/>
        <v>0.167070475494061</v>
      </c>
      <c r="Q39" s="16">
        <f t="shared" si="6"/>
        <v>0.0217191618142279</v>
      </c>
      <c r="R39" s="11">
        <f t="shared" si="7"/>
        <v>0.129143083333333</v>
      </c>
      <c r="S39" s="17">
        <f t="shared" si="8"/>
        <v>0.168179055770012</v>
      </c>
      <c r="T39" s="3">
        <v>0.01</v>
      </c>
      <c r="U39" s="18">
        <f t="shared" si="9"/>
        <v>0.00168179055770012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0.0235817905577001</v>
      </c>
      <c r="AR39" s="25">
        <f t="shared" si="15"/>
        <v>99.3408333333333</v>
      </c>
      <c r="AS39" s="1">
        <f t="shared" si="16"/>
        <v>0.13</v>
      </c>
      <c r="AT39" s="2">
        <f>$E$4/12</f>
        <v>1.06666666666667</v>
      </c>
      <c r="AU39" s="1">
        <f t="shared" si="17"/>
        <v>2176.46383563235</v>
      </c>
    </row>
    <row r="40" s="1" customFormat="1" spans="1:48">
      <c r="A40" s="6"/>
      <c r="B40" s="6"/>
      <c r="C40" s="9">
        <v>11</v>
      </c>
      <c r="D40" s="12">
        <v>12.3518315401</v>
      </c>
      <c r="E40" s="13">
        <f t="shared" si="18"/>
        <v>17.9050696887097</v>
      </c>
      <c r="F40" s="9" t="s">
        <v>111</v>
      </c>
      <c r="G40" s="6">
        <v>12</v>
      </c>
      <c r="H40" s="11">
        <f t="shared" si="0"/>
        <v>12.3518315401</v>
      </c>
      <c r="I40" s="11">
        <f t="shared" si="1"/>
        <v>285.5018315401</v>
      </c>
      <c r="J40" s="11">
        <f t="shared" si="2"/>
        <v>0.0814648622019002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1.896219636398</v>
      </c>
      <c r="P40" s="11">
        <f t="shared" si="5"/>
        <v>0.1544752713837</v>
      </c>
      <c r="Q40" s="16">
        <f t="shared" si="6"/>
        <v>0.0200817852798811</v>
      </c>
      <c r="R40" s="11">
        <f t="shared" si="7"/>
        <v>0.129143083333333</v>
      </c>
      <c r="S40" s="17">
        <f t="shared" si="8"/>
        <v>0.155500277378756</v>
      </c>
      <c r="T40" s="3">
        <v>0.01</v>
      </c>
      <c r="U40" s="18">
        <f t="shared" si="9"/>
        <v>0.00155500277378756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0.0234550027737876</v>
      </c>
      <c r="AR40" s="25">
        <f t="shared" si="15"/>
        <v>99.3408333333333</v>
      </c>
      <c r="AS40" s="1">
        <f t="shared" si="16"/>
        <v>0.13</v>
      </c>
      <c r="AT40" s="2">
        <f>$E$4/12</f>
        <v>1.06666666666667</v>
      </c>
      <c r="AU40" s="1">
        <f t="shared" si="17"/>
        <v>2164.76205133355</v>
      </c>
      <c r="AV40" s="1">
        <f>SUM(AU29:AU40)</f>
        <v>35141.0430109394</v>
      </c>
    </row>
    <row r="41" s="1" customFormat="1" spans="1:46">
      <c r="A41" s="6"/>
      <c r="B41" s="6"/>
      <c r="C41" s="9">
        <v>12</v>
      </c>
      <c r="D41" s="12">
        <v>6.17569564896774</v>
      </c>
      <c r="E41" s="13">
        <f t="shared" si="18"/>
        <v>12.3518315401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4.49</v>
      </c>
      <c r="E44" s="9"/>
      <c r="F44" s="9"/>
      <c r="G44" s="6">
        <v>1</v>
      </c>
      <c r="H44" s="11">
        <f t="shared" ref="H44:H55" si="20">E45</f>
        <v>4.49</v>
      </c>
      <c r="I44" s="11">
        <f t="shared" ref="I44:I55" si="21">H44+273.15</f>
        <v>277.64</v>
      </c>
      <c r="J44" s="11">
        <f t="shared" ref="J44:J55" si="22">EXP(($C$18*(I44-$C$16))/($C$19*I44*$C$16))</f>
        <v>0.0310145890297841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0.0276423469190848</v>
      </c>
      <c r="Q44" s="16">
        <f t="shared" ref="Q44:Q55" si="26">P44*$B$46</f>
        <v>0.00359350509948103</v>
      </c>
      <c r="R44" s="11">
        <f t="shared" ref="R44:R55" si="27">L44*$B$46</f>
        <v>0.115864991666667</v>
      </c>
      <c r="S44" s="17">
        <f t="shared" ref="S44:S55" si="28">Q44/R44</f>
        <v>0.031014589029784</v>
      </c>
      <c r="T44" s="3">
        <v>0.01</v>
      </c>
      <c r="U44" s="18">
        <f t="shared" ref="U44:U55" si="29">S44*T44</f>
        <v>0.000310145890297841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0.0194101458902978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9.58333333333333</v>
      </c>
      <c r="AU44" s="1">
        <f t="shared" ref="AU44:AU55" si="37">AT44*10000*AS44*0.67*AR44*AQ44</f>
        <v>14440.1741658632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3.29104821796774</v>
      </c>
      <c r="E45" s="13">
        <f t="shared" ref="E45:E56" si="38">D44</f>
        <v>4.49</v>
      </c>
      <c r="F45" s="9" t="s">
        <v>109</v>
      </c>
      <c r="G45" s="6">
        <v>2</v>
      </c>
      <c r="H45" s="11">
        <f t="shared" si="20"/>
        <v>3.29104821796774</v>
      </c>
      <c r="I45" s="11">
        <f t="shared" si="21"/>
        <v>276.441048217968</v>
      </c>
      <c r="J45" s="11">
        <f t="shared" si="22"/>
        <v>0.026638469994559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1.75489598641425</v>
      </c>
      <c r="P45" s="11">
        <f t="shared" si="25"/>
        <v>0.0467477440776681</v>
      </c>
      <c r="Q45" s="16">
        <f t="shared" si="26"/>
        <v>0.00607720673009685</v>
      </c>
      <c r="R45" s="11">
        <f t="shared" si="27"/>
        <v>0.115864991666667</v>
      </c>
      <c r="S45" s="17">
        <f t="shared" si="28"/>
        <v>0.0524507587898545</v>
      </c>
      <c r="T45" s="3">
        <v>0.01</v>
      </c>
      <c r="U45" s="18">
        <f t="shared" si="29"/>
        <v>0.000524507587898545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0.0196245075878985</v>
      </c>
      <c r="AR45" s="25">
        <f t="shared" si="35"/>
        <v>89.1269166666667</v>
      </c>
      <c r="AS45" s="1">
        <f t="shared" si="36"/>
        <v>0.13</v>
      </c>
      <c r="AT45" s="2">
        <f>$E$3/12</f>
        <v>9.58333333333333</v>
      </c>
      <c r="AU45" s="1">
        <f t="shared" si="37"/>
        <v>14599.6485080623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3.77517204003571</v>
      </c>
      <c r="E46" s="13">
        <f t="shared" si="38"/>
        <v>3.29104821796774</v>
      </c>
      <c r="F46" s="9" t="s">
        <v>109</v>
      </c>
      <c r="G46" s="6">
        <v>3</v>
      </c>
      <c r="H46" s="11">
        <f t="shared" si="20"/>
        <v>3.77517204003571</v>
      </c>
      <c r="I46" s="11">
        <f t="shared" si="21"/>
        <v>276.925172040036</v>
      </c>
      <c r="J46" s="11">
        <f t="shared" si="22"/>
        <v>0.0283302974405534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2.59941740900325</v>
      </c>
      <c r="P46" s="11">
        <f t="shared" si="25"/>
        <v>0.0736422683692145</v>
      </c>
      <c r="Q46" s="16">
        <f t="shared" si="26"/>
        <v>0.00957349488799789</v>
      </c>
      <c r="R46" s="11">
        <f t="shared" si="27"/>
        <v>0.115864991666667</v>
      </c>
      <c r="S46" s="17">
        <f t="shared" si="28"/>
        <v>0.0826262941919502</v>
      </c>
      <c r="T46" s="3">
        <v>0.01</v>
      </c>
      <c r="U46" s="18">
        <f t="shared" si="29"/>
        <v>0.000826262941919502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0.0199262629419195</v>
      </c>
      <c r="AR46" s="25">
        <f t="shared" si="35"/>
        <v>89.1269166666667</v>
      </c>
      <c r="AS46" s="1">
        <f t="shared" si="36"/>
        <v>0.13</v>
      </c>
      <c r="AT46" s="2">
        <f>$E$3/12</f>
        <v>9.58333333333333</v>
      </c>
      <c r="AU46" s="1">
        <f t="shared" si="37"/>
        <v>14824.1393435342</v>
      </c>
    </row>
    <row r="47" s="1" customFormat="1" spans="1:47">
      <c r="A47" s="6"/>
      <c r="B47" s="6"/>
      <c r="C47" s="9">
        <v>3</v>
      </c>
      <c r="D47" s="12">
        <v>11.8122215177097</v>
      </c>
      <c r="E47" s="13">
        <f t="shared" si="38"/>
        <v>3.77517204003571</v>
      </c>
      <c r="F47" s="9" t="s">
        <v>109</v>
      </c>
      <c r="G47" s="6">
        <v>4</v>
      </c>
      <c r="H47" s="11">
        <f t="shared" si="20"/>
        <v>11.8122215177097</v>
      </c>
      <c r="I47" s="11">
        <f t="shared" si="21"/>
        <v>284.96222151771</v>
      </c>
      <c r="J47" s="11">
        <f t="shared" si="22"/>
        <v>0.0763701229589424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3.4170443073007</v>
      </c>
      <c r="P47" s="11">
        <f t="shared" si="25"/>
        <v>0.260960093904709</v>
      </c>
      <c r="Q47" s="16">
        <f t="shared" si="26"/>
        <v>0.0339248122076121</v>
      </c>
      <c r="R47" s="11">
        <f t="shared" si="27"/>
        <v>0.115864991666667</v>
      </c>
      <c r="S47" s="17">
        <f t="shared" si="28"/>
        <v>0.292796052712891</v>
      </c>
      <c r="T47" s="3">
        <v>0.01</v>
      </c>
      <c r="U47" s="18">
        <f t="shared" si="29"/>
        <v>0.00292796052712891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0.0309779605271289</v>
      </c>
      <c r="AR47" s="25">
        <f t="shared" si="35"/>
        <v>89.1269166666667</v>
      </c>
      <c r="AS47" s="1">
        <f t="shared" si="36"/>
        <v>0.13</v>
      </c>
      <c r="AT47" s="2">
        <f>$E$3/12</f>
        <v>9.58333333333333</v>
      </c>
      <c r="AU47" s="1">
        <f t="shared" si="37"/>
        <v>23046.0475590023</v>
      </c>
    </row>
    <row r="48" s="1" customFormat="1" spans="1:47">
      <c r="A48" s="6"/>
      <c r="B48" s="6"/>
      <c r="C48" s="9">
        <v>4</v>
      </c>
      <c r="D48" s="12">
        <v>16.8665226660333</v>
      </c>
      <c r="E48" s="13">
        <f t="shared" si="38"/>
        <v>11.8122215177097</v>
      </c>
      <c r="F48" s="9" t="s">
        <v>109</v>
      </c>
      <c r="G48" s="6">
        <v>5</v>
      </c>
      <c r="H48" s="11">
        <f t="shared" si="20"/>
        <v>16.8665226660333</v>
      </c>
      <c r="I48" s="11">
        <f t="shared" si="21"/>
        <v>290.016522666033</v>
      </c>
      <c r="J48" s="11">
        <f t="shared" si="22"/>
        <v>0.138527811085295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2.99828000272619</v>
      </c>
      <c r="O48" s="11">
        <f t="shared" si="39"/>
        <v>1.04907337733647</v>
      </c>
      <c r="P48" s="11">
        <f t="shared" si="25"/>
        <v>0.145325838630278</v>
      </c>
      <c r="Q48" s="16">
        <f t="shared" si="26"/>
        <v>0.0188923590219361</v>
      </c>
      <c r="R48" s="11">
        <f t="shared" si="27"/>
        <v>0.115864991666667</v>
      </c>
      <c r="S48" s="17">
        <f t="shared" si="28"/>
        <v>0.163054937908145</v>
      </c>
      <c r="T48" s="3">
        <v>0.01</v>
      </c>
      <c r="U48" s="18">
        <f t="shared" si="29"/>
        <v>0.00163054937908145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0.0296805493790815</v>
      </c>
      <c r="AR48" s="25">
        <f t="shared" si="35"/>
        <v>89.1269166666667</v>
      </c>
      <c r="AS48" s="1">
        <f t="shared" si="36"/>
        <v>0.13</v>
      </c>
      <c r="AT48" s="2">
        <f>$E$3/12</f>
        <v>9.58333333333333</v>
      </c>
      <c r="AU48" s="1">
        <f t="shared" si="37"/>
        <v>22080.8387940387</v>
      </c>
    </row>
    <row r="49" s="1" customFormat="1" spans="1:47">
      <c r="A49" s="6"/>
      <c r="B49" s="6"/>
      <c r="C49" s="9">
        <v>5</v>
      </c>
      <c r="D49" s="12">
        <v>21.7370289551613</v>
      </c>
      <c r="E49" s="13">
        <f t="shared" si="38"/>
        <v>16.8665226660333</v>
      </c>
      <c r="F49" s="9" t="s">
        <v>111</v>
      </c>
      <c r="G49" s="6">
        <v>6</v>
      </c>
      <c r="H49" s="11">
        <f t="shared" si="20"/>
        <v>21.7370289551613</v>
      </c>
      <c r="I49" s="11">
        <f t="shared" si="21"/>
        <v>294.887028955161</v>
      </c>
      <c r="J49" s="11">
        <f t="shared" si="22"/>
        <v>0.241189700463234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1.79501670537286</v>
      </c>
      <c r="P49" s="11">
        <f t="shared" si="25"/>
        <v>0.432939541495381</v>
      </c>
      <c r="Q49" s="16">
        <f t="shared" si="26"/>
        <v>0.0562821403943995</v>
      </c>
      <c r="R49" s="11">
        <f t="shared" si="27"/>
        <v>0.115864991666667</v>
      </c>
      <c r="S49" s="17">
        <f t="shared" si="28"/>
        <v>0.485756220104155</v>
      </c>
      <c r="T49" s="3">
        <v>0.01</v>
      </c>
      <c r="U49" s="18">
        <f t="shared" si="29"/>
        <v>0.00485756220104155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0.0329075622010415</v>
      </c>
      <c r="AR49" s="25">
        <f t="shared" si="35"/>
        <v>89.1269166666667</v>
      </c>
      <c r="AS49" s="1">
        <f t="shared" si="36"/>
        <v>0.13</v>
      </c>
      <c r="AT49" s="2">
        <f>$E$3/12</f>
        <v>9.58333333333333</v>
      </c>
      <c r="AU49" s="1">
        <f t="shared" si="37"/>
        <v>24481.5743396623</v>
      </c>
    </row>
    <row r="50" s="1" customFormat="1" spans="1:47">
      <c r="A50" s="6"/>
      <c r="B50" s="6"/>
      <c r="C50" s="9">
        <v>6</v>
      </c>
      <c r="D50" s="12">
        <v>25.8705926163333</v>
      </c>
      <c r="E50" s="13">
        <f t="shared" si="38"/>
        <v>21.7370289551613</v>
      </c>
      <c r="F50" s="9" t="s">
        <v>109</v>
      </c>
      <c r="G50" s="6">
        <v>7</v>
      </c>
      <c r="H50" s="11">
        <f t="shared" si="20"/>
        <v>25.8705926163333</v>
      </c>
      <c r="I50" s="11">
        <f t="shared" si="21"/>
        <v>299.020592616333</v>
      </c>
      <c r="J50" s="11">
        <f t="shared" si="22"/>
        <v>0.380704578514408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2.25334633054414</v>
      </c>
      <c r="P50" s="11">
        <f t="shared" si="25"/>
        <v>0.857859265016795</v>
      </c>
      <c r="Q50" s="16">
        <f t="shared" si="26"/>
        <v>0.111521704452183</v>
      </c>
      <c r="R50" s="11">
        <f t="shared" si="27"/>
        <v>0.115864991666667</v>
      </c>
      <c r="S50" s="17">
        <f t="shared" si="28"/>
        <v>0.962514240479308</v>
      </c>
      <c r="T50" s="3">
        <v>0.01</v>
      </c>
      <c r="U50" s="18">
        <f t="shared" si="29"/>
        <v>0.00962514240479308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0.0437251424047931</v>
      </c>
      <c r="AR50" s="25">
        <f t="shared" si="35"/>
        <v>89.1269166666667</v>
      </c>
      <c r="AS50" s="1">
        <f t="shared" si="36"/>
        <v>0.13</v>
      </c>
      <c r="AT50" s="2">
        <f>$E$3/12</f>
        <v>9.58333333333333</v>
      </c>
      <c r="AU50" s="1">
        <f t="shared" si="37"/>
        <v>32529.3109758638</v>
      </c>
    </row>
    <row r="51" s="1" customFormat="1" spans="1:47">
      <c r="A51" s="6"/>
      <c r="B51" s="6"/>
      <c r="C51" s="9">
        <v>7</v>
      </c>
      <c r="D51" s="12">
        <v>28.3089027251613</v>
      </c>
      <c r="E51" s="13">
        <f t="shared" si="38"/>
        <v>25.8705926163333</v>
      </c>
      <c r="F51" s="9" t="s">
        <v>109</v>
      </c>
      <c r="G51" s="6">
        <v>8</v>
      </c>
      <c r="H51" s="11">
        <f t="shared" si="20"/>
        <v>28.3089027251613</v>
      </c>
      <c r="I51" s="11">
        <f t="shared" si="21"/>
        <v>301.458902725161</v>
      </c>
      <c r="J51" s="11">
        <f t="shared" si="22"/>
        <v>0.49541671747296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2.28675623219401</v>
      </c>
      <c r="P51" s="11">
        <f t="shared" si="25"/>
        <v>1.13289726621439</v>
      </c>
      <c r="Q51" s="16">
        <f t="shared" si="26"/>
        <v>0.147276644607871</v>
      </c>
      <c r="R51" s="11">
        <f t="shared" si="27"/>
        <v>0.115864991666667</v>
      </c>
      <c r="S51" s="17">
        <f t="shared" si="28"/>
        <v>1.27110564191445</v>
      </c>
      <c r="T51" s="3">
        <v>0.01</v>
      </c>
      <c r="U51" s="18">
        <f t="shared" si="29"/>
        <v>0.0127110564191445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0.0468110564191445</v>
      </c>
      <c r="AR51" s="25">
        <f t="shared" si="35"/>
        <v>89.1269166666667</v>
      </c>
      <c r="AS51" s="1">
        <f t="shared" si="36"/>
        <v>0.13</v>
      </c>
      <c r="AT51" s="2">
        <f>$E$3/12</f>
        <v>9.58333333333333</v>
      </c>
      <c r="AU51" s="1">
        <f t="shared" si="37"/>
        <v>34825.0760916936</v>
      </c>
    </row>
    <row r="52" s="1" customFormat="1" spans="1:47">
      <c r="A52" s="6"/>
      <c r="B52" s="6"/>
      <c r="C52" s="9">
        <v>8</v>
      </c>
      <c r="D52" s="12">
        <v>27.8796995529032</v>
      </c>
      <c r="E52" s="13">
        <f t="shared" si="38"/>
        <v>28.3089027251613</v>
      </c>
      <c r="F52" s="9" t="s">
        <v>109</v>
      </c>
      <c r="G52" s="6">
        <v>9</v>
      </c>
      <c r="H52" s="11">
        <f t="shared" si="20"/>
        <v>27.8796995529032</v>
      </c>
      <c r="I52" s="11">
        <f t="shared" si="21"/>
        <v>301.029699552903</v>
      </c>
      <c r="J52" s="11">
        <f t="shared" si="22"/>
        <v>0.473119515718135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2.04512813264629</v>
      </c>
      <c r="P52" s="11">
        <f t="shared" si="25"/>
        <v>0.967590031699144</v>
      </c>
      <c r="Q52" s="16">
        <f t="shared" si="26"/>
        <v>0.125786704120889</v>
      </c>
      <c r="R52" s="11">
        <f t="shared" si="27"/>
        <v>0.115864991666667</v>
      </c>
      <c r="S52" s="17">
        <f t="shared" si="28"/>
        <v>1.08563166761161</v>
      </c>
      <c r="T52" s="3">
        <v>0.01</v>
      </c>
      <c r="U52" s="18">
        <f t="shared" si="29"/>
        <v>0.0108563166761161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0.0389063166761161</v>
      </c>
      <c r="AR52" s="25">
        <f t="shared" si="35"/>
        <v>89.1269166666667</v>
      </c>
      <c r="AS52" s="1">
        <f t="shared" si="36"/>
        <v>0.13</v>
      </c>
      <c r="AT52" s="2">
        <f>$E$3/12</f>
        <v>9.58333333333333</v>
      </c>
      <c r="AU52" s="1">
        <f t="shared" si="37"/>
        <v>28944.3465356006</v>
      </c>
    </row>
    <row r="53" s="1" customFormat="1" spans="1:47">
      <c r="A53" s="6"/>
      <c r="B53" s="6"/>
      <c r="C53" s="9">
        <v>9</v>
      </c>
      <c r="D53" s="12">
        <v>23.7894671653333</v>
      </c>
      <c r="E53" s="13">
        <f t="shared" si="38"/>
        <v>27.8796995529032</v>
      </c>
      <c r="F53" s="9" t="s">
        <v>109</v>
      </c>
      <c r="G53" s="6">
        <v>10</v>
      </c>
      <c r="H53" s="11">
        <f t="shared" si="20"/>
        <v>23.7894671653333</v>
      </c>
      <c r="I53" s="11">
        <f t="shared" si="21"/>
        <v>296.939467165333</v>
      </c>
      <c r="J53" s="11">
        <f t="shared" si="22"/>
        <v>0.303022863884013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1.96880726761381</v>
      </c>
      <c r="P53" s="11">
        <f t="shared" si="25"/>
        <v>0.596593616667995</v>
      </c>
      <c r="Q53" s="16">
        <f t="shared" si="26"/>
        <v>0.0775571701668394</v>
      </c>
      <c r="R53" s="11">
        <f t="shared" si="27"/>
        <v>0.115864991666667</v>
      </c>
      <c r="S53" s="17">
        <f t="shared" si="28"/>
        <v>0.669375357053184</v>
      </c>
      <c r="T53" s="3">
        <v>0.01</v>
      </c>
      <c r="U53" s="18">
        <f t="shared" si="29"/>
        <v>0.00669375357053184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0.0347437535705318</v>
      </c>
      <c r="AR53" s="25">
        <f t="shared" si="35"/>
        <v>89.1269166666667</v>
      </c>
      <c r="AS53" s="1">
        <f t="shared" si="36"/>
        <v>0.13</v>
      </c>
      <c r="AT53" s="2">
        <f>$E$3/12</f>
        <v>9.58333333333333</v>
      </c>
      <c r="AU53" s="1">
        <f t="shared" si="37"/>
        <v>25847.6085429677</v>
      </c>
    </row>
    <row r="54" s="1" customFormat="1" spans="1:47">
      <c r="A54" s="6"/>
      <c r="B54" s="6"/>
      <c r="C54" s="9">
        <v>10</v>
      </c>
      <c r="D54" s="12">
        <v>17.9050696887097</v>
      </c>
      <c r="E54" s="13">
        <f t="shared" si="38"/>
        <v>23.7894671653333</v>
      </c>
      <c r="F54" s="9" t="s">
        <v>109</v>
      </c>
      <c r="G54" s="6">
        <v>11</v>
      </c>
      <c r="H54" s="11">
        <f t="shared" si="20"/>
        <v>17.9050696887097</v>
      </c>
      <c r="I54" s="11">
        <f t="shared" si="21"/>
        <v>291.05506968871</v>
      </c>
      <c r="J54" s="11">
        <f t="shared" si="22"/>
        <v>0.156157884770341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1.30360296839852</v>
      </c>
      <c r="O54" s="11">
        <f t="shared" si="39"/>
        <v>0.959879849213958</v>
      </c>
      <c r="P54" s="11">
        <f t="shared" si="25"/>
        <v>0.149892806886925</v>
      </c>
      <c r="Q54" s="16">
        <f t="shared" si="26"/>
        <v>0.0194860648953003</v>
      </c>
      <c r="R54" s="11">
        <f t="shared" si="27"/>
        <v>0.115864991666667</v>
      </c>
      <c r="S54" s="17">
        <f t="shared" si="28"/>
        <v>0.168179055770011</v>
      </c>
      <c r="T54" s="3">
        <v>0.01</v>
      </c>
      <c r="U54" s="18">
        <f t="shared" si="29"/>
        <v>0.00168179055770011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0.0207817905577001</v>
      </c>
      <c r="AR54" s="25">
        <f t="shared" si="35"/>
        <v>89.1269166666667</v>
      </c>
      <c r="AS54" s="1">
        <f t="shared" si="36"/>
        <v>0.13</v>
      </c>
      <c r="AT54" s="2">
        <f>$E$3/12</f>
        <v>9.58333333333333</v>
      </c>
      <c r="AU54" s="1">
        <f t="shared" si="37"/>
        <v>15460.6089427531</v>
      </c>
    </row>
    <row r="55" s="1" customFormat="1" spans="1:48">
      <c r="A55" s="6"/>
      <c r="B55" s="6"/>
      <c r="C55" s="9">
        <v>11</v>
      </c>
      <c r="D55" s="12">
        <v>12.3518315401</v>
      </c>
      <c r="E55" s="13">
        <f t="shared" si="38"/>
        <v>17.9050696887097</v>
      </c>
      <c r="F55" s="9" t="s">
        <v>111</v>
      </c>
      <c r="G55" s="6">
        <v>12</v>
      </c>
      <c r="H55" s="11">
        <f t="shared" si="20"/>
        <v>12.3518315401</v>
      </c>
      <c r="I55" s="11">
        <f t="shared" si="21"/>
        <v>285.5018315401</v>
      </c>
      <c r="J55" s="11">
        <f t="shared" si="22"/>
        <v>0.0814648622019002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1.7012562089937</v>
      </c>
      <c r="P55" s="11">
        <f t="shared" si="25"/>
        <v>0.138592602635799</v>
      </c>
      <c r="Q55" s="16">
        <f t="shared" si="26"/>
        <v>0.0180170383426539</v>
      </c>
      <c r="R55" s="11">
        <f t="shared" si="27"/>
        <v>0.115864991666667</v>
      </c>
      <c r="S55" s="17">
        <f t="shared" si="28"/>
        <v>0.155500277378755</v>
      </c>
      <c r="T55" s="3">
        <v>0.01</v>
      </c>
      <c r="U55" s="18">
        <f t="shared" si="29"/>
        <v>0.00155500277378755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0.0206550027737876</v>
      </c>
      <c r="AR55" s="25">
        <f t="shared" si="35"/>
        <v>89.1269166666667</v>
      </c>
      <c r="AS55" s="1">
        <f t="shared" si="36"/>
        <v>0.13</v>
      </c>
      <c r="AT55" s="2">
        <f>$E$3/12</f>
        <v>9.58333333333333</v>
      </c>
      <c r="AU55" s="1">
        <f t="shared" si="37"/>
        <v>15366.2851961853</v>
      </c>
      <c r="AV55" s="1">
        <f>SUM(AU44:AU55)</f>
        <v>266445.658995227</v>
      </c>
    </row>
    <row r="56" s="1" customFormat="1" spans="1:46">
      <c r="A56" s="6"/>
      <c r="B56" s="6"/>
      <c r="C56" s="9">
        <v>12</v>
      </c>
      <c r="D56" s="12">
        <v>6.17569564896774</v>
      </c>
      <c r="E56" s="13">
        <f t="shared" si="38"/>
        <v>12.3518315401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4.49</v>
      </c>
      <c r="E60" s="9"/>
      <c r="F60" s="9"/>
      <c r="G60" s="6">
        <v>1</v>
      </c>
      <c r="H60" s="11">
        <f t="shared" ref="H60:H71" si="40">E61</f>
        <v>4.49</v>
      </c>
      <c r="I60" s="11">
        <f t="shared" ref="I60:I71" si="41">H60+273.15</f>
        <v>277.64</v>
      </c>
      <c r="J60" s="11">
        <f t="shared" ref="J60:J71" si="42">EXP(($C$18*(I60-$C$16))/($C$19*I60*$C$16))</f>
        <v>0.0310145890297841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0.0427908284843932</v>
      </c>
      <c r="Q60" s="16">
        <f t="shared" ref="Q60:Q71" si="46">P60*$B$62</f>
        <v>0.00427908284843932</v>
      </c>
      <c r="R60" s="11">
        <f t="shared" ref="R60:R71" si="47">L60*$B$62</f>
        <v>0.13797</v>
      </c>
      <c r="S60" s="17">
        <f t="shared" ref="S60:S71" si="48">Q60/R60</f>
        <v>0.0310145890297841</v>
      </c>
      <c r="T60" s="3">
        <v>0.01</v>
      </c>
      <c r="U60" s="18">
        <f t="shared" ref="U60:U71" si="49">S60*T60</f>
        <v>0.000310145890297841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0.0126101458902978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0.708333333333333</v>
      </c>
      <c r="AU60" s="1">
        <f t="shared" ref="AU60:AU71" si="57">AT60*10000*AS60*0.67*AR60*AQ60</f>
        <v>825.690442768219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3.29104821796774</v>
      </c>
      <c r="E61" s="13">
        <f t="shared" ref="E61:E72" si="58">D60</f>
        <v>4.49</v>
      </c>
      <c r="F61" s="9" t="s">
        <v>109</v>
      </c>
      <c r="G61" s="6">
        <v>2</v>
      </c>
      <c r="H61" s="11">
        <f t="shared" si="40"/>
        <v>3.29104821796774</v>
      </c>
      <c r="I61" s="11">
        <f t="shared" si="41"/>
        <v>276.441048217968</v>
      </c>
      <c r="J61" s="11">
        <f t="shared" si="42"/>
        <v>0.026638469994559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2.71660917151561</v>
      </c>
      <c r="P61" s="11">
        <f t="shared" si="45"/>
        <v>0.0723663119023624</v>
      </c>
      <c r="Q61" s="16">
        <f t="shared" si="46"/>
        <v>0.00723663119023624</v>
      </c>
      <c r="R61" s="11">
        <f t="shared" si="47"/>
        <v>0.13797</v>
      </c>
      <c r="S61" s="17">
        <f t="shared" si="48"/>
        <v>0.0524507587898546</v>
      </c>
      <c r="T61" s="3">
        <v>0.01</v>
      </c>
      <c r="U61" s="18">
        <f t="shared" si="49"/>
        <v>0.000524507587898546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0.0128245075878985</v>
      </c>
      <c r="AR61" s="25">
        <f t="shared" si="55"/>
        <v>137.97</v>
      </c>
      <c r="AS61" s="1">
        <f t="shared" si="56"/>
        <v>0.1</v>
      </c>
      <c r="AT61" s="2">
        <f>$E$5/12</f>
        <v>0.708333333333333</v>
      </c>
      <c r="AU61" s="1">
        <f t="shared" si="57"/>
        <v>839.726474273663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3.77517204003571</v>
      </c>
      <c r="E62" s="13">
        <f t="shared" si="58"/>
        <v>3.29104821796774</v>
      </c>
      <c r="F62" s="9" t="s">
        <v>109</v>
      </c>
      <c r="G62" s="6">
        <v>3</v>
      </c>
      <c r="H62" s="11">
        <f t="shared" si="40"/>
        <v>3.77517204003571</v>
      </c>
      <c r="I62" s="11">
        <f t="shared" si="41"/>
        <v>276.925172040036</v>
      </c>
      <c r="J62" s="11">
        <f t="shared" si="42"/>
        <v>0.0283302974405534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4.02394285961324</v>
      </c>
      <c r="P62" s="11">
        <f t="shared" si="45"/>
        <v>0.113999498096634</v>
      </c>
      <c r="Q62" s="16">
        <f t="shared" si="46"/>
        <v>0.0113999498096634</v>
      </c>
      <c r="R62" s="11">
        <f t="shared" si="47"/>
        <v>0.13797</v>
      </c>
      <c r="S62" s="17">
        <f t="shared" si="48"/>
        <v>0.0826262941919505</v>
      </c>
      <c r="T62" s="3">
        <v>0.01</v>
      </c>
      <c r="U62" s="18">
        <f t="shared" si="49"/>
        <v>0.000826262941919505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0.0131262629419195</v>
      </c>
      <c r="AR62" s="25">
        <f t="shared" si="55"/>
        <v>137.97</v>
      </c>
      <c r="AS62" s="1">
        <f t="shared" si="56"/>
        <v>0.1</v>
      </c>
      <c r="AT62" s="2">
        <f>$E$5/12</f>
        <v>0.708333333333333</v>
      </c>
      <c r="AU62" s="1">
        <f t="shared" si="57"/>
        <v>859.484890555028</v>
      </c>
    </row>
    <row r="63" s="1" customFormat="1" spans="1:47">
      <c r="A63" s="6"/>
      <c r="B63" s="6"/>
      <c r="C63" s="9">
        <v>3</v>
      </c>
      <c r="D63" s="12">
        <v>11.8122215177097</v>
      </c>
      <c r="E63" s="13">
        <f t="shared" si="58"/>
        <v>3.77517204003571</v>
      </c>
      <c r="F63" s="9" t="s">
        <v>109</v>
      </c>
      <c r="G63" s="6">
        <v>4</v>
      </c>
      <c r="H63" s="11">
        <f t="shared" si="40"/>
        <v>11.8122215177097</v>
      </c>
      <c r="I63" s="11">
        <f t="shared" si="41"/>
        <v>284.96222151771</v>
      </c>
      <c r="J63" s="11">
        <f t="shared" si="42"/>
        <v>0.0763701229589424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5.28964336151661</v>
      </c>
      <c r="P63" s="11">
        <f t="shared" si="45"/>
        <v>0.403970713927977</v>
      </c>
      <c r="Q63" s="16">
        <f t="shared" si="46"/>
        <v>0.0403970713927977</v>
      </c>
      <c r="R63" s="11">
        <f t="shared" si="47"/>
        <v>0.13797</v>
      </c>
      <c r="S63" s="17">
        <f t="shared" si="48"/>
        <v>0.292796052712892</v>
      </c>
      <c r="T63" s="3">
        <v>0.01</v>
      </c>
      <c r="U63" s="18">
        <f t="shared" si="49"/>
        <v>0.00292796052712892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0.0209779605271289</v>
      </c>
      <c r="AR63" s="25">
        <f t="shared" si="55"/>
        <v>137.97</v>
      </c>
      <c r="AS63" s="1">
        <f t="shared" si="56"/>
        <v>0.1</v>
      </c>
      <c r="AT63" s="2">
        <f>$E$5/12</f>
        <v>0.708333333333333</v>
      </c>
      <c r="AU63" s="1">
        <f t="shared" si="57"/>
        <v>1373.60040610999</v>
      </c>
    </row>
    <row r="64" s="1" customFormat="1" spans="1:47">
      <c r="A64" s="6"/>
      <c r="B64" s="6"/>
      <c r="C64" s="9">
        <v>4</v>
      </c>
      <c r="D64" s="12">
        <v>16.8665226660333</v>
      </c>
      <c r="E64" s="13">
        <f t="shared" si="58"/>
        <v>11.8122215177097</v>
      </c>
      <c r="F64" s="9" t="s">
        <v>109</v>
      </c>
      <c r="G64" s="6">
        <v>5</v>
      </c>
      <c r="H64" s="11">
        <f t="shared" si="40"/>
        <v>16.8665226660333</v>
      </c>
      <c r="I64" s="11">
        <f t="shared" si="41"/>
        <v>290.016522666033</v>
      </c>
      <c r="J64" s="11">
        <f t="shared" si="42"/>
        <v>0.138527811085295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4.6413890152092</v>
      </c>
      <c r="O64" s="11">
        <f t="shared" si="59"/>
        <v>1.62398363237943</v>
      </c>
      <c r="P64" s="11">
        <f t="shared" si="45"/>
        <v>0.224966897831868</v>
      </c>
      <c r="Q64" s="16">
        <f t="shared" si="46"/>
        <v>0.0224966897831868</v>
      </c>
      <c r="R64" s="11">
        <f t="shared" si="47"/>
        <v>0.13797</v>
      </c>
      <c r="S64" s="17">
        <f t="shared" si="48"/>
        <v>0.163054937908146</v>
      </c>
      <c r="T64" s="3">
        <v>0.01</v>
      </c>
      <c r="U64" s="18">
        <f t="shared" si="49"/>
        <v>0.00163054937908146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0.0196805493790815</v>
      </c>
      <c r="AR64" s="25">
        <f t="shared" si="55"/>
        <v>137.97</v>
      </c>
      <c r="AS64" s="1">
        <f t="shared" si="56"/>
        <v>0.1</v>
      </c>
      <c r="AT64" s="2">
        <f>$E$5/12</f>
        <v>0.708333333333333</v>
      </c>
      <c r="AU64" s="1">
        <f t="shared" si="57"/>
        <v>1288.64817838771</v>
      </c>
    </row>
    <row r="65" s="1" customFormat="1" spans="1:47">
      <c r="A65" s="6"/>
      <c r="B65" s="6"/>
      <c r="C65" s="9">
        <v>5</v>
      </c>
      <c r="D65" s="12">
        <v>21.7370289551613</v>
      </c>
      <c r="E65" s="13">
        <f t="shared" si="58"/>
        <v>16.8665226660333</v>
      </c>
      <c r="F65" s="9" t="s">
        <v>111</v>
      </c>
      <c r="G65" s="6">
        <v>6</v>
      </c>
      <c r="H65" s="11">
        <f t="shared" si="40"/>
        <v>21.7370289551613</v>
      </c>
      <c r="I65" s="11">
        <f t="shared" si="41"/>
        <v>294.887028955161</v>
      </c>
      <c r="J65" s="11">
        <f t="shared" si="42"/>
        <v>0.241189700463234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2.77871673454756</v>
      </c>
      <c r="P65" s="11">
        <f t="shared" si="45"/>
        <v>0.670197856877704</v>
      </c>
      <c r="Q65" s="16">
        <f t="shared" si="46"/>
        <v>0.0670197856877704</v>
      </c>
      <c r="R65" s="11">
        <f t="shared" si="47"/>
        <v>0.13797</v>
      </c>
      <c r="S65" s="17">
        <f t="shared" si="48"/>
        <v>0.485756220104156</v>
      </c>
      <c r="T65" s="3">
        <v>0.01</v>
      </c>
      <c r="U65" s="18">
        <f t="shared" si="49"/>
        <v>0.00485756220104156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0.0229075622010416</v>
      </c>
      <c r="AR65" s="25">
        <f t="shared" si="55"/>
        <v>137.97</v>
      </c>
      <c r="AS65" s="1">
        <f t="shared" si="56"/>
        <v>0.1</v>
      </c>
      <c r="AT65" s="2">
        <f>$E$5/12</f>
        <v>0.708333333333333</v>
      </c>
      <c r="AU65" s="1">
        <f t="shared" si="57"/>
        <v>1499.94737103488</v>
      </c>
    </row>
    <row r="66" s="1" customFormat="1" spans="1:47">
      <c r="A66" s="6"/>
      <c r="B66" s="6"/>
      <c r="C66" s="9">
        <v>6</v>
      </c>
      <c r="D66" s="12">
        <v>25.8705926163333</v>
      </c>
      <c r="E66" s="13">
        <f t="shared" si="58"/>
        <v>21.7370289551613</v>
      </c>
      <c r="F66" s="9" t="s">
        <v>109</v>
      </c>
      <c r="G66" s="6">
        <v>7</v>
      </c>
      <c r="H66" s="11">
        <f t="shared" si="40"/>
        <v>25.8705926163333</v>
      </c>
      <c r="I66" s="11">
        <f t="shared" si="41"/>
        <v>299.020592616333</v>
      </c>
      <c r="J66" s="11">
        <f t="shared" si="42"/>
        <v>0.380704578514408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3.48821887766986</v>
      </c>
      <c r="P66" s="11">
        <f t="shared" si="45"/>
        <v>1.3279808975893</v>
      </c>
      <c r="Q66" s="16">
        <f t="shared" si="46"/>
        <v>0.13279808975893</v>
      </c>
      <c r="R66" s="11">
        <f t="shared" si="47"/>
        <v>0.13797</v>
      </c>
      <c r="S66" s="17">
        <f t="shared" si="48"/>
        <v>0.96251424047931</v>
      </c>
      <c r="T66" s="3">
        <v>0.01</v>
      </c>
      <c r="U66" s="18">
        <f t="shared" si="49"/>
        <v>0.0096251424047931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0.0328251424047931</v>
      </c>
      <c r="AR66" s="25">
        <f t="shared" si="55"/>
        <v>137.97</v>
      </c>
      <c r="AS66" s="1">
        <f t="shared" si="56"/>
        <v>0.1</v>
      </c>
      <c r="AT66" s="2">
        <f>$E$5/12</f>
        <v>0.708333333333333</v>
      </c>
      <c r="AU66" s="1">
        <f t="shared" si="57"/>
        <v>2149.33329098092</v>
      </c>
    </row>
    <row r="67" s="1" customFormat="1" spans="1:47">
      <c r="A67" s="6"/>
      <c r="B67" s="6"/>
      <c r="C67" s="9">
        <v>7</v>
      </c>
      <c r="D67" s="12">
        <v>28.3089027251613</v>
      </c>
      <c r="E67" s="13">
        <f t="shared" si="58"/>
        <v>25.8705926163333</v>
      </c>
      <c r="F67" s="9" t="s">
        <v>109</v>
      </c>
      <c r="G67" s="6">
        <v>8</v>
      </c>
      <c r="H67" s="11">
        <f t="shared" si="40"/>
        <v>28.3089027251613</v>
      </c>
      <c r="I67" s="11">
        <f t="shared" si="41"/>
        <v>301.458902725161</v>
      </c>
      <c r="J67" s="11">
        <f t="shared" si="42"/>
        <v>0.49541671747296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3.53993798008055</v>
      </c>
      <c r="P67" s="11">
        <f t="shared" si="45"/>
        <v>1.75374445414937</v>
      </c>
      <c r="Q67" s="16">
        <f t="shared" si="46"/>
        <v>0.175374445414937</v>
      </c>
      <c r="R67" s="11">
        <f t="shared" si="47"/>
        <v>0.13797</v>
      </c>
      <c r="S67" s="17">
        <f t="shared" si="48"/>
        <v>1.27110564191445</v>
      </c>
      <c r="T67" s="3">
        <v>0.01</v>
      </c>
      <c r="U67" s="18">
        <f t="shared" si="49"/>
        <v>0.0127110564191445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0.0359110564191445</v>
      </c>
      <c r="AR67" s="25">
        <f t="shared" si="55"/>
        <v>137.97</v>
      </c>
      <c r="AS67" s="1">
        <f t="shared" si="56"/>
        <v>0.1</v>
      </c>
      <c r="AT67" s="2">
        <f>$E$5/12</f>
        <v>0.708333333333333</v>
      </c>
      <c r="AU67" s="1">
        <f t="shared" si="57"/>
        <v>2351.39357886506</v>
      </c>
    </row>
    <row r="68" s="1" customFormat="1" spans="1:47">
      <c r="A68" s="6"/>
      <c r="B68" s="6"/>
      <c r="C68" s="9">
        <v>8</v>
      </c>
      <c r="D68" s="12">
        <v>27.8796995529032</v>
      </c>
      <c r="E68" s="13">
        <f t="shared" si="58"/>
        <v>28.3089027251613</v>
      </c>
      <c r="F68" s="9" t="s">
        <v>109</v>
      </c>
      <c r="G68" s="6">
        <v>9</v>
      </c>
      <c r="H68" s="11">
        <f t="shared" si="40"/>
        <v>27.8796995529032</v>
      </c>
      <c r="I68" s="11">
        <f t="shared" si="41"/>
        <v>301.029699552903</v>
      </c>
      <c r="J68" s="11">
        <f t="shared" si="42"/>
        <v>0.473119515718135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3.16589352593118</v>
      </c>
      <c r="P68" s="11">
        <f t="shared" si="45"/>
        <v>1.49784601180374</v>
      </c>
      <c r="Q68" s="16">
        <f t="shared" si="46"/>
        <v>0.149784601180374</v>
      </c>
      <c r="R68" s="11">
        <f t="shared" si="47"/>
        <v>0.13797</v>
      </c>
      <c r="S68" s="17">
        <f t="shared" si="48"/>
        <v>1.08563166761161</v>
      </c>
      <c r="T68" s="3">
        <v>0.01</v>
      </c>
      <c r="U68" s="18">
        <f t="shared" si="49"/>
        <v>0.0108563166761161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0.0289063166761161</v>
      </c>
      <c r="AR68" s="25">
        <f t="shared" si="55"/>
        <v>137.97</v>
      </c>
      <c r="AS68" s="1">
        <f t="shared" si="56"/>
        <v>0.1</v>
      </c>
      <c r="AT68" s="2">
        <f>$E$5/12</f>
        <v>0.708333333333333</v>
      </c>
      <c r="AU68" s="1">
        <f t="shared" si="57"/>
        <v>1892.73539122686</v>
      </c>
    </row>
    <row r="69" s="1" customFormat="1" spans="1:47">
      <c r="A69" s="6"/>
      <c r="B69" s="6"/>
      <c r="C69" s="9">
        <v>9</v>
      </c>
      <c r="D69" s="12">
        <v>23.7894671653333</v>
      </c>
      <c r="E69" s="13">
        <f t="shared" si="58"/>
        <v>27.8796995529032</v>
      </c>
      <c r="F69" s="9" t="s">
        <v>109</v>
      </c>
      <c r="G69" s="6">
        <v>10</v>
      </c>
      <c r="H69" s="11">
        <f t="shared" si="40"/>
        <v>23.7894671653333</v>
      </c>
      <c r="I69" s="11">
        <f t="shared" si="41"/>
        <v>296.939467165333</v>
      </c>
      <c r="J69" s="11">
        <f t="shared" si="42"/>
        <v>0.303022863884013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3.04774751412744</v>
      </c>
      <c r="P69" s="11">
        <f t="shared" si="45"/>
        <v>0.92353718012628</v>
      </c>
      <c r="Q69" s="16">
        <f t="shared" si="46"/>
        <v>0.092353718012628</v>
      </c>
      <c r="R69" s="11">
        <f t="shared" si="47"/>
        <v>0.13797</v>
      </c>
      <c r="S69" s="17">
        <f t="shared" si="48"/>
        <v>0.669375357053186</v>
      </c>
      <c r="T69" s="3">
        <v>0.01</v>
      </c>
      <c r="U69" s="18">
        <f t="shared" si="49"/>
        <v>0.00669375357053186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0.0247437535705319</v>
      </c>
      <c r="AR69" s="25">
        <f t="shared" si="55"/>
        <v>137.97</v>
      </c>
      <c r="AS69" s="1">
        <f t="shared" si="56"/>
        <v>0.1</v>
      </c>
      <c r="AT69" s="2">
        <f>$E$5/12</f>
        <v>0.708333333333333</v>
      </c>
      <c r="AU69" s="1">
        <f t="shared" si="57"/>
        <v>1620.1779915266</v>
      </c>
    </row>
    <row r="70" s="1" customFormat="1" spans="1:47">
      <c r="A70" s="6"/>
      <c r="B70" s="6"/>
      <c r="C70" s="9">
        <v>10</v>
      </c>
      <c r="D70" s="12">
        <v>17.9050696887097</v>
      </c>
      <c r="E70" s="13">
        <f t="shared" si="58"/>
        <v>23.7894671653333</v>
      </c>
      <c r="F70" s="9" t="s">
        <v>109</v>
      </c>
      <c r="G70" s="6">
        <v>11</v>
      </c>
      <c r="H70" s="11">
        <f t="shared" si="40"/>
        <v>17.9050696887097</v>
      </c>
      <c r="I70" s="11">
        <f t="shared" si="41"/>
        <v>291.05506968871</v>
      </c>
      <c r="J70" s="11">
        <f t="shared" si="42"/>
        <v>0.156157884770341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2.01799981730111</v>
      </c>
      <c r="O70" s="11">
        <f t="shared" si="59"/>
        <v>1.48591051670006</v>
      </c>
      <c r="P70" s="11">
        <f t="shared" si="45"/>
        <v>0.232036643245885</v>
      </c>
      <c r="Q70" s="16">
        <f t="shared" si="46"/>
        <v>0.0232036643245885</v>
      </c>
      <c r="R70" s="11">
        <f t="shared" si="47"/>
        <v>0.13797</v>
      </c>
      <c r="S70" s="17">
        <f t="shared" si="48"/>
        <v>0.168179055770012</v>
      </c>
      <c r="T70" s="3">
        <v>0.01</v>
      </c>
      <c r="U70" s="18">
        <f t="shared" si="49"/>
        <v>0.00168179055770012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0.0139817905577001</v>
      </c>
      <c r="AR70" s="25">
        <f t="shared" si="55"/>
        <v>137.97</v>
      </c>
      <c r="AS70" s="1">
        <f t="shared" si="56"/>
        <v>0.1</v>
      </c>
      <c r="AT70" s="2">
        <f>$E$5/12</f>
        <v>0.708333333333333</v>
      </c>
      <c r="AU70" s="1">
        <f t="shared" si="57"/>
        <v>915.50335235711</v>
      </c>
    </row>
    <row r="71" s="1" customFormat="1" spans="1:48">
      <c r="A71" s="6"/>
      <c r="B71" s="6"/>
      <c r="C71" s="9">
        <v>11</v>
      </c>
      <c r="D71" s="12">
        <v>12.3518315401</v>
      </c>
      <c r="E71" s="13">
        <f t="shared" si="58"/>
        <v>17.9050696887097</v>
      </c>
      <c r="F71" s="9" t="s">
        <v>111</v>
      </c>
      <c r="G71" s="6">
        <v>12</v>
      </c>
      <c r="H71" s="11">
        <f t="shared" si="40"/>
        <v>12.3518315401</v>
      </c>
      <c r="I71" s="11">
        <f t="shared" si="41"/>
        <v>285.5018315401</v>
      </c>
      <c r="J71" s="11">
        <f t="shared" si="42"/>
        <v>0.0814648622019002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2.63357387345417</v>
      </c>
      <c r="P71" s="11">
        <f t="shared" si="45"/>
        <v>0.214543732699469</v>
      </c>
      <c r="Q71" s="16">
        <f t="shared" si="46"/>
        <v>0.0214543732699469</v>
      </c>
      <c r="R71" s="11">
        <f t="shared" si="47"/>
        <v>0.13797</v>
      </c>
      <c r="S71" s="17">
        <f t="shared" si="48"/>
        <v>0.155500277378755</v>
      </c>
      <c r="T71" s="3">
        <v>0.01</v>
      </c>
      <c r="U71" s="18">
        <f t="shared" si="49"/>
        <v>0.00155500277378755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0.0138550027737876</v>
      </c>
      <c r="AR71" s="25">
        <f t="shared" si="55"/>
        <v>137.97</v>
      </c>
      <c r="AS71" s="1">
        <f t="shared" si="56"/>
        <v>0.1</v>
      </c>
      <c r="AT71" s="2">
        <f>$E$5/12</f>
        <v>0.708333333333333</v>
      </c>
      <c r="AU71" s="1">
        <f t="shared" si="57"/>
        <v>907.20150856029</v>
      </c>
      <c r="AV71" s="1">
        <f>SUM(AU60:AU71)</f>
        <v>16523.4428766463</v>
      </c>
    </row>
    <row r="72" s="1" customFormat="1" spans="1:46">
      <c r="A72" s="6"/>
      <c r="B72" s="6"/>
      <c r="C72" s="9">
        <v>12</v>
      </c>
      <c r="D72" s="12">
        <v>6.17569564896774</v>
      </c>
      <c r="E72" s="13">
        <f t="shared" si="58"/>
        <v>12.3518315401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4.49</v>
      </c>
      <c r="E76" s="9"/>
      <c r="F76" s="9"/>
      <c r="G76" s="6">
        <v>1</v>
      </c>
      <c r="H76" s="11">
        <f t="shared" ref="H76:H87" si="60">E77</f>
        <v>4.49</v>
      </c>
      <c r="I76" s="11">
        <f t="shared" ref="I76:I87" si="61">H76+273.15</f>
        <v>277.64</v>
      </c>
      <c r="J76" s="11">
        <f t="shared" ref="J76:J87" si="62">EXP(($C$18*(I76-$C$16))/($C$19*I76*$C$16))</f>
        <v>0.0310145890297841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0.00242726635119805</v>
      </c>
      <c r="Q76" s="16">
        <f t="shared" ref="Q76:Q87" si="66">P76*$B$78</f>
        <v>0.000315544625655747</v>
      </c>
      <c r="R76" s="11">
        <f t="shared" ref="R76:R87" si="67">L76*$B$78</f>
        <v>0.0101740708333333</v>
      </c>
      <c r="S76" s="17">
        <f t="shared" ref="S76:S87" si="68">Q76/R76</f>
        <v>0.0310145890297842</v>
      </c>
      <c r="T76" s="3">
        <v>0.01</v>
      </c>
      <c r="U76" s="18">
        <f t="shared" ref="U76:U87" si="69">S76*T76</f>
        <v>0.000310145890297842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0.0119101458902978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0.183333333333333</v>
      </c>
      <c r="AU76" s="1">
        <f t="shared" ref="AU76:AU87" si="77">AT76*10000*AS76*0.67*AR76*AQ76</f>
        <v>14.8842883765694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3.29104821796774</v>
      </c>
      <c r="E77" s="13">
        <f t="shared" ref="E77:E88" si="78">D76</f>
        <v>4.49</v>
      </c>
      <c r="F77" s="9" t="s">
        <v>109</v>
      </c>
      <c r="G77" s="6">
        <v>2</v>
      </c>
      <c r="H77" s="11">
        <f t="shared" si="60"/>
        <v>3.29104821796774</v>
      </c>
      <c r="I77" s="11">
        <f t="shared" si="61"/>
        <v>276.441048217968</v>
      </c>
      <c r="J77" s="11">
        <f t="shared" si="62"/>
        <v>0.026638469994559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0.154096900315469</v>
      </c>
      <c r="P77" s="11">
        <f t="shared" si="65"/>
        <v>0.00410490565530816</v>
      </c>
      <c r="Q77" s="16">
        <f t="shared" si="66"/>
        <v>0.000533637735190061</v>
      </c>
      <c r="R77" s="11">
        <f t="shared" si="67"/>
        <v>0.0101740708333333</v>
      </c>
      <c r="S77" s="17">
        <f t="shared" si="68"/>
        <v>0.0524507587898547</v>
      </c>
      <c r="T77" s="3">
        <v>0.01</v>
      </c>
      <c r="U77" s="18">
        <f t="shared" si="69"/>
        <v>0.000524507587898547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0.0121245075878985</v>
      </c>
      <c r="AR77" s="25">
        <f t="shared" si="74"/>
        <v>7.82620833333333</v>
      </c>
      <c r="AS77" s="1">
        <f t="shared" si="75"/>
        <v>0.13</v>
      </c>
      <c r="AT77" s="2">
        <f t="shared" si="76"/>
        <v>0.183333333333333</v>
      </c>
      <c r="AU77" s="1">
        <f t="shared" si="77"/>
        <v>15.1521794127807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3.77517204003571</v>
      </c>
      <c r="E78" s="13">
        <f t="shared" si="78"/>
        <v>3.29104821796774</v>
      </c>
      <c r="F78" s="9" t="s">
        <v>109</v>
      </c>
      <c r="G78" s="6">
        <v>3</v>
      </c>
      <c r="H78" s="11">
        <f t="shared" si="60"/>
        <v>3.77517204003571</v>
      </c>
      <c r="I78" s="11">
        <f t="shared" si="61"/>
        <v>276.925172040036</v>
      </c>
      <c r="J78" s="11">
        <f t="shared" si="62"/>
        <v>0.0283302974405534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0.228254077993494</v>
      </c>
      <c r="P78" s="11">
        <f t="shared" si="65"/>
        <v>0.00646650592157494</v>
      </c>
      <c r="Q78" s="16">
        <f t="shared" si="66"/>
        <v>0.000840645769804742</v>
      </c>
      <c r="R78" s="11">
        <f t="shared" si="67"/>
        <v>0.0101740708333333</v>
      </c>
      <c r="S78" s="17">
        <f t="shared" si="68"/>
        <v>0.0826262941919507</v>
      </c>
      <c r="T78" s="3">
        <v>0.01</v>
      </c>
      <c r="U78" s="18">
        <f t="shared" si="69"/>
        <v>0.000826262941919507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0.0124262629419195</v>
      </c>
      <c r="AR78" s="25">
        <f t="shared" si="74"/>
        <v>7.82620833333333</v>
      </c>
      <c r="AS78" s="1">
        <f t="shared" si="75"/>
        <v>0.13</v>
      </c>
      <c r="AT78" s="2">
        <f t="shared" si="76"/>
        <v>0.183333333333333</v>
      </c>
      <c r="AU78" s="1">
        <f t="shared" si="77"/>
        <v>15.5292876152991</v>
      </c>
    </row>
    <row r="79" s="1" customFormat="1" spans="1:47">
      <c r="A79" s="6"/>
      <c r="B79" s="6"/>
      <c r="C79" s="9">
        <v>3</v>
      </c>
      <c r="D79" s="12">
        <v>11.8122215177097</v>
      </c>
      <c r="E79" s="13">
        <f t="shared" si="78"/>
        <v>3.77517204003571</v>
      </c>
      <c r="F79" s="9" t="s">
        <v>109</v>
      </c>
      <c r="G79" s="6">
        <v>4</v>
      </c>
      <c r="H79" s="11">
        <f t="shared" si="60"/>
        <v>11.8122215177097</v>
      </c>
      <c r="I79" s="11">
        <f t="shared" si="61"/>
        <v>284.96222151771</v>
      </c>
      <c r="J79" s="11">
        <f t="shared" si="62"/>
        <v>0.0763701229589424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0.300049655405252</v>
      </c>
      <c r="P79" s="11">
        <f t="shared" si="65"/>
        <v>0.0229148290770874</v>
      </c>
      <c r="Q79" s="16">
        <f t="shared" si="66"/>
        <v>0.00297892778002136</v>
      </c>
      <c r="R79" s="11">
        <f t="shared" si="67"/>
        <v>0.0101740708333333</v>
      </c>
      <c r="S79" s="17">
        <f t="shared" si="68"/>
        <v>0.292796052712893</v>
      </c>
      <c r="T79" s="3">
        <v>0.01</v>
      </c>
      <c r="U79" s="18">
        <f t="shared" si="69"/>
        <v>0.00292796052712893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0.0220279605271289</v>
      </c>
      <c r="AR79" s="25">
        <f t="shared" si="74"/>
        <v>7.82620833333333</v>
      </c>
      <c r="AS79" s="1">
        <f t="shared" si="75"/>
        <v>0.13</v>
      </c>
      <c r="AT79" s="2">
        <f t="shared" si="76"/>
        <v>0.183333333333333</v>
      </c>
      <c r="AU79" s="1">
        <f t="shared" si="77"/>
        <v>27.5286734397235</v>
      </c>
    </row>
    <row r="80" s="1" customFormat="1" spans="1:47">
      <c r="A80" s="6"/>
      <c r="B80" s="6"/>
      <c r="C80" s="9">
        <v>4</v>
      </c>
      <c r="D80" s="12">
        <v>16.8665226660333</v>
      </c>
      <c r="E80" s="13">
        <f t="shared" si="78"/>
        <v>11.8122215177097</v>
      </c>
      <c r="F80" s="9" t="s">
        <v>109</v>
      </c>
      <c r="G80" s="6">
        <v>5</v>
      </c>
      <c r="H80" s="11">
        <f t="shared" si="60"/>
        <v>16.8665226660333</v>
      </c>
      <c r="I80" s="11">
        <f t="shared" si="61"/>
        <v>290.016522666033</v>
      </c>
      <c r="J80" s="11">
        <f t="shared" si="62"/>
        <v>0.138527811085295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0.263278085011756</v>
      </c>
      <c r="O80" s="11">
        <f t="shared" si="79"/>
        <v>0.0921188246497415</v>
      </c>
      <c r="P80" s="11">
        <f t="shared" si="65"/>
        <v>0.0127610191384788</v>
      </c>
      <c r="Q80" s="16">
        <f t="shared" si="66"/>
        <v>0.00165893248800224</v>
      </c>
      <c r="R80" s="11">
        <f t="shared" si="67"/>
        <v>0.0101740708333333</v>
      </c>
      <c r="S80" s="17">
        <f t="shared" si="68"/>
        <v>0.163054937908146</v>
      </c>
      <c r="T80" s="3">
        <v>0.01</v>
      </c>
      <c r="U80" s="18">
        <f t="shared" si="69"/>
        <v>0.00163054937908146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0.0207305493790815</v>
      </c>
      <c r="AR80" s="25">
        <f t="shared" si="74"/>
        <v>7.82620833333333</v>
      </c>
      <c r="AS80" s="1">
        <f t="shared" si="75"/>
        <v>0.13</v>
      </c>
      <c r="AT80" s="2">
        <f t="shared" si="76"/>
        <v>0.183333333333333</v>
      </c>
      <c r="AU80" s="1">
        <f t="shared" si="77"/>
        <v>25.9072792226933</v>
      </c>
    </row>
    <row r="81" s="1" customFormat="1" spans="1:47">
      <c r="A81" s="6"/>
      <c r="B81" s="6"/>
      <c r="C81" s="9">
        <v>5</v>
      </c>
      <c r="D81" s="12">
        <v>21.7370289551613</v>
      </c>
      <c r="E81" s="13">
        <f t="shared" si="78"/>
        <v>16.8665226660333</v>
      </c>
      <c r="F81" s="9" t="s">
        <v>111</v>
      </c>
      <c r="G81" s="6">
        <v>6</v>
      </c>
      <c r="H81" s="11">
        <f t="shared" si="60"/>
        <v>21.7370289551613</v>
      </c>
      <c r="I81" s="11">
        <f t="shared" si="61"/>
        <v>294.887028955161</v>
      </c>
      <c r="J81" s="11">
        <f t="shared" si="62"/>
        <v>0.241189700463234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0.157619888844596</v>
      </c>
      <c r="P81" s="11">
        <f t="shared" si="65"/>
        <v>0.0380162937774764</v>
      </c>
      <c r="Q81" s="16">
        <f t="shared" si="66"/>
        <v>0.00494211819107194</v>
      </c>
      <c r="R81" s="11">
        <f t="shared" si="67"/>
        <v>0.0101740708333333</v>
      </c>
      <c r="S81" s="17">
        <f t="shared" si="68"/>
        <v>0.485756220104157</v>
      </c>
      <c r="T81" s="3">
        <v>0.01</v>
      </c>
      <c r="U81" s="18">
        <f t="shared" si="69"/>
        <v>0.00485756220104157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0.0239575622010416</v>
      </c>
      <c r="AR81" s="25">
        <f t="shared" si="74"/>
        <v>7.82620833333333</v>
      </c>
      <c r="AS81" s="1">
        <f t="shared" si="75"/>
        <v>0.13</v>
      </c>
      <c r="AT81" s="2">
        <f t="shared" si="76"/>
        <v>0.183333333333333</v>
      </c>
      <c r="AU81" s="1">
        <f t="shared" si="77"/>
        <v>29.9401256612973</v>
      </c>
    </row>
    <row r="82" s="1" customFormat="1" spans="1:47">
      <c r="A82" s="6"/>
      <c r="B82" s="6"/>
      <c r="C82" s="9">
        <v>6</v>
      </c>
      <c r="D82" s="12">
        <v>25.8705926163333</v>
      </c>
      <c r="E82" s="13">
        <f t="shared" si="78"/>
        <v>21.7370289551613</v>
      </c>
      <c r="F82" s="9" t="s">
        <v>109</v>
      </c>
      <c r="G82" s="6">
        <v>7</v>
      </c>
      <c r="H82" s="11">
        <f t="shared" si="60"/>
        <v>25.8705926163333</v>
      </c>
      <c r="I82" s="11">
        <f t="shared" si="61"/>
        <v>299.020592616333</v>
      </c>
      <c r="J82" s="11">
        <f t="shared" si="62"/>
        <v>0.380704578514408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0.197865678400453</v>
      </c>
      <c r="P82" s="11">
        <f t="shared" si="65"/>
        <v>0.0753283696979118</v>
      </c>
      <c r="Q82" s="16">
        <f t="shared" si="66"/>
        <v>0.00979268806072853</v>
      </c>
      <c r="R82" s="11">
        <f t="shared" si="67"/>
        <v>0.0101740708333333</v>
      </c>
      <c r="S82" s="17">
        <f t="shared" si="68"/>
        <v>0.962514240479313</v>
      </c>
      <c r="T82" s="3">
        <v>0.01</v>
      </c>
      <c r="U82" s="18">
        <f t="shared" si="69"/>
        <v>0.00962514240479313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0.0345251424047931</v>
      </c>
      <c r="AR82" s="25">
        <f t="shared" si="74"/>
        <v>7.82620833333333</v>
      </c>
      <c r="AS82" s="1">
        <f t="shared" si="75"/>
        <v>0.13</v>
      </c>
      <c r="AT82" s="2">
        <f t="shared" si="76"/>
        <v>0.183333333333333</v>
      </c>
      <c r="AU82" s="1">
        <f t="shared" si="77"/>
        <v>43.1465895152199</v>
      </c>
    </row>
    <row r="83" s="1" customFormat="1" spans="1:47">
      <c r="A83" s="6"/>
      <c r="B83" s="6"/>
      <c r="C83" s="9">
        <v>7</v>
      </c>
      <c r="D83" s="12">
        <v>28.3089027251613</v>
      </c>
      <c r="E83" s="13">
        <f t="shared" si="78"/>
        <v>25.8705926163333</v>
      </c>
      <c r="F83" s="9" t="s">
        <v>109</v>
      </c>
      <c r="G83" s="6">
        <v>8</v>
      </c>
      <c r="H83" s="11">
        <f t="shared" si="60"/>
        <v>28.3089027251613</v>
      </c>
      <c r="I83" s="11">
        <f t="shared" si="61"/>
        <v>301.458902725161</v>
      </c>
      <c r="J83" s="11">
        <f t="shared" si="62"/>
        <v>0.49541671747296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0.200799392035874</v>
      </c>
      <c r="P83" s="11">
        <f t="shared" si="65"/>
        <v>0.099479375672979</v>
      </c>
      <c r="Q83" s="16">
        <f t="shared" si="66"/>
        <v>0.0129323188374873</v>
      </c>
      <c r="R83" s="11">
        <f t="shared" si="67"/>
        <v>0.0101740708333333</v>
      </c>
      <c r="S83" s="17">
        <f t="shared" si="68"/>
        <v>1.27110564191446</v>
      </c>
      <c r="T83" s="3">
        <v>0.01</v>
      </c>
      <c r="U83" s="18">
        <f t="shared" si="69"/>
        <v>0.0127110564191446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0.0376110564191446</v>
      </c>
      <c r="AR83" s="25">
        <f t="shared" si="74"/>
        <v>7.82620833333333</v>
      </c>
      <c r="AS83" s="1">
        <f t="shared" si="75"/>
        <v>0.13</v>
      </c>
      <c r="AT83" s="2">
        <f t="shared" si="76"/>
        <v>0.183333333333333</v>
      </c>
      <c r="AU83" s="1">
        <f t="shared" si="77"/>
        <v>47.0031026526719</v>
      </c>
    </row>
    <row r="84" s="1" customFormat="1" spans="1:47">
      <c r="A84" s="6"/>
      <c r="B84" s="6"/>
      <c r="C84" s="9">
        <v>8</v>
      </c>
      <c r="D84" s="12">
        <v>27.8796995529032</v>
      </c>
      <c r="E84" s="13">
        <f t="shared" si="78"/>
        <v>28.3089027251613</v>
      </c>
      <c r="F84" s="9" t="s">
        <v>109</v>
      </c>
      <c r="G84" s="6">
        <v>9</v>
      </c>
      <c r="H84" s="11">
        <f t="shared" si="60"/>
        <v>27.8796995529032</v>
      </c>
      <c r="I84" s="11">
        <f t="shared" si="61"/>
        <v>301.029699552903</v>
      </c>
      <c r="J84" s="11">
        <f t="shared" si="62"/>
        <v>0.473119515718135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0.179582099696229</v>
      </c>
      <c r="P84" s="11">
        <f t="shared" si="65"/>
        <v>0.0849637960399255</v>
      </c>
      <c r="Q84" s="16">
        <f t="shared" si="66"/>
        <v>0.0110452934851903</v>
      </c>
      <c r="R84" s="11">
        <f t="shared" si="67"/>
        <v>0.0101740708333333</v>
      </c>
      <c r="S84" s="17">
        <f t="shared" si="68"/>
        <v>1.08563166761161</v>
      </c>
      <c r="T84" s="3">
        <v>0.01</v>
      </c>
      <c r="U84" s="18">
        <f t="shared" si="69"/>
        <v>0.0108563166761161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0.0299563166761161</v>
      </c>
      <c r="AR84" s="25">
        <f t="shared" si="74"/>
        <v>7.82620833333333</v>
      </c>
      <c r="AS84" s="1">
        <f t="shared" si="75"/>
        <v>0.13</v>
      </c>
      <c r="AT84" s="2">
        <f t="shared" si="76"/>
        <v>0.183333333333333</v>
      </c>
      <c r="AU84" s="1">
        <f t="shared" si="77"/>
        <v>37.4368593142394</v>
      </c>
    </row>
    <row r="85" s="1" customFormat="1" spans="1:47">
      <c r="A85" s="6"/>
      <c r="B85" s="6"/>
      <c r="C85" s="9">
        <v>9</v>
      </c>
      <c r="D85" s="12">
        <v>23.7894671653333</v>
      </c>
      <c r="E85" s="13">
        <f t="shared" si="78"/>
        <v>27.8796995529032</v>
      </c>
      <c r="F85" s="9" t="s">
        <v>109</v>
      </c>
      <c r="G85" s="6">
        <v>10</v>
      </c>
      <c r="H85" s="11">
        <f t="shared" si="60"/>
        <v>23.7894671653333</v>
      </c>
      <c r="I85" s="11">
        <f t="shared" si="61"/>
        <v>296.939467165333</v>
      </c>
      <c r="J85" s="11">
        <f t="shared" si="62"/>
        <v>0.303022863884013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0.172880386989637</v>
      </c>
      <c r="P85" s="11">
        <f t="shared" si="65"/>
        <v>0.0523867099749762</v>
      </c>
      <c r="Q85" s="16">
        <f t="shared" si="66"/>
        <v>0.0068102722967469</v>
      </c>
      <c r="R85" s="11">
        <f t="shared" si="67"/>
        <v>0.0101740708333333</v>
      </c>
      <c r="S85" s="17">
        <f t="shared" si="68"/>
        <v>0.669375357053188</v>
      </c>
      <c r="T85" s="3">
        <v>0.01</v>
      </c>
      <c r="U85" s="18">
        <f t="shared" si="69"/>
        <v>0.00669375357053188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0.0257937535705319</v>
      </c>
      <c r="AR85" s="25">
        <f t="shared" si="74"/>
        <v>7.82620833333333</v>
      </c>
      <c r="AS85" s="1">
        <f t="shared" si="75"/>
        <v>0.13</v>
      </c>
      <c r="AT85" s="2">
        <f t="shared" si="76"/>
        <v>0.183333333333333</v>
      </c>
      <c r="AU85" s="1">
        <f t="shared" si="77"/>
        <v>32.2348416211014</v>
      </c>
    </row>
    <row r="86" s="1" customFormat="1" spans="1:47">
      <c r="A86" s="6"/>
      <c r="B86" s="6"/>
      <c r="C86" s="9">
        <v>10</v>
      </c>
      <c r="D86" s="12">
        <v>17.9050696887097</v>
      </c>
      <c r="E86" s="13">
        <f t="shared" si="78"/>
        <v>23.7894671653333</v>
      </c>
      <c r="F86" s="9" t="s">
        <v>109</v>
      </c>
      <c r="G86" s="6">
        <v>11</v>
      </c>
      <c r="H86" s="11">
        <f t="shared" si="60"/>
        <v>17.9050696887097</v>
      </c>
      <c r="I86" s="11">
        <f t="shared" si="61"/>
        <v>291.05506968871</v>
      </c>
      <c r="J86" s="11">
        <f t="shared" si="62"/>
        <v>0.156157884770341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0.114468993163927</v>
      </c>
      <c r="O86" s="11">
        <f t="shared" si="79"/>
        <v>0.0842867671840663</v>
      </c>
      <c r="P86" s="11">
        <f t="shared" si="65"/>
        <v>0.013162043277594</v>
      </c>
      <c r="Q86" s="16">
        <f t="shared" si="66"/>
        <v>0.00171106562608721</v>
      </c>
      <c r="R86" s="11">
        <f t="shared" si="67"/>
        <v>0.0101740708333333</v>
      </c>
      <c r="S86" s="17">
        <f t="shared" si="68"/>
        <v>0.168179055770012</v>
      </c>
      <c r="T86" s="3">
        <v>0.01</v>
      </c>
      <c r="U86" s="18">
        <f t="shared" si="69"/>
        <v>0.00168179055770012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0.0132817905577001</v>
      </c>
      <c r="AR86" s="25">
        <f t="shared" si="74"/>
        <v>7.82620833333333</v>
      </c>
      <c r="AS86" s="1">
        <f t="shared" si="75"/>
        <v>0.13</v>
      </c>
      <c r="AT86" s="2">
        <f t="shared" si="76"/>
        <v>0.183333333333333</v>
      </c>
      <c r="AU86" s="1">
        <f t="shared" si="77"/>
        <v>16.598453338766</v>
      </c>
    </row>
    <row r="87" s="1" customFormat="1" spans="1:48">
      <c r="A87" s="6"/>
      <c r="B87" s="6"/>
      <c r="C87" s="9">
        <v>11</v>
      </c>
      <c r="D87" s="12">
        <v>12.3518315401</v>
      </c>
      <c r="E87" s="13">
        <f t="shared" si="78"/>
        <v>17.9050696887097</v>
      </c>
      <c r="F87" s="9" t="s">
        <v>111</v>
      </c>
      <c r="G87" s="6">
        <v>12</v>
      </c>
      <c r="H87" s="11">
        <f t="shared" si="60"/>
        <v>12.3518315401</v>
      </c>
      <c r="I87" s="11">
        <f t="shared" si="61"/>
        <v>285.5018315401</v>
      </c>
      <c r="J87" s="11">
        <f t="shared" si="62"/>
        <v>0.0814648622019002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0.149386807239806</v>
      </c>
      <c r="P87" s="11">
        <f t="shared" si="65"/>
        <v>0.0121697756665726</v>
      </c>
      <c r="Q87" s="16">
        <f t="shared" si="66"/>
        <v>0.00158207083665444</v>
      </c>
      <c r="R87" s="11">
        <f t="shared" si="67"/>
        <v>0.0101740708333333</v>
      </c>
      <c r="S87" s="17">
        <f t="shared" si="68"/>
        <v>0.155500277378756</v>
      </c>
      <c r="T87" s="3">
        <v>0.01</v>
      </c>
      <c r="U87" s="18">
        <f t="shared" si="69"/>
        <v>0.00155500277378756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0.0131550027737876</v>
      </c>
      <c r="AR87" s="25">
        <f t="shared" si="74"/>
        <v>7.82620833333333</v>
      </c>
      <c r="AS87" s="1">
        <f t="shared" si="75"/>
        <v>0.13</v>
      </c>
      <c r="AT87" s="2">
        <f t="shared" si="76"/>
        <v>0.183333333333333</v>
      </c>
      <c r="AU87" s="1">
        <f t="shared" si="77"/>
        <v>16.4400047390794</v>
      </c>
      <c r="AV87" s="1">
        <f>SUM(AU76:AU87)</f>
        <v>321.801684909441</v>
      </c>
    </row>
    <row r="88" s="1" customFormat="1" spans="1:46">
      <c r="A88" s="6"/>
      <c r="B88" s="6"/>
      <c r="C88" s="9">
        <v>12</v>
      </c>
      <c r="D88" s="12">
        <v>6.17569564896774</v>
      </c>
      <c r="E88" s="13">
        <f t="shared" si="78"/>
        <v>12.3518315401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4.49</v>
      </c>
      <c r="E91" s="9"/>
      <c r="F91" s="9"/>
      <c r="G91" s="6">
        <v>1</v>
      </c>
      <c r="H91" s="11">
        <f t="shared" ref="H91:H102" si="80">E92</f>
        <v>4.49</v>
      </c>
      <c r="I91" s="11">
        <f t="shared" ref="I91:I102" si="81">H91+273.15</f>
        <v>277.64</v>
      </c>
      <c r="J91" s="11">
        <f t="shared" ref="J91:J102" si="82">EXP(($C$18*(I91-$C$16))/($C$19*I91*$C$16))</f>
        <v>0.0310145890297841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0.00235462759914121</v>
      </c>
      <c r="Q91" s="16">
        <f t="shared" ref="Q91:Q102" si="86">P91*$B$93</f>
        <v>0.000423832967845418</v>
      </c>
      <c r="R91" s="11">
        <f t="shared" ref="R91:R102" si="87">L91*$B$93</f>
        <v>0.0136656</v>
      </c>
      <c r="S91" s="17">
        <f t="shared" ref="S91:S102" si="88">Q91/R91</f>
        <v>0.0310145890297841</v>
      </c>
      <c r="T91" s="3">
        <v>0.01</v>
      </c>
      <c r="U91" s="18">
        <f t="shared" ref="U91:U102" si="89">S91*T91</f>
        <v>0.000310145890297841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0.0151101458902978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116.1</v>
      </c>
      <c r="AU91" s="1">
        <f t="shared" ref="AU91:AU102" si="96">AT91*10000*AS91*0.67*AR91*AQ91</f>
        <v>16062.1761532579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3.29104821796774</v>
      </c>
      <c r="E92" s="13">
        <f t="shared" ref="E92:E103" si="97">D91</f>
        <v>4.49</v>
      </c>
      <c r="F92" s="9" t="s">
        <v>109</v>
      </c>
      <c r="G92" s="6">
        <v>2</v>
      </c>
      <c r="H92" s="11">
        <f t="shared" si="80"/>
        <v>3.29104821796774</v>
      </c>
      <c r="I92" s="11">
        <f t="shared" si="81"/>
        <v>276.441048217968</v>
      </c>
      <c r="J92" s="11">
        <f t="shared" si="82"/>
        <v>0.026638469994559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0.149485372400859</v>
      </c>
      <c r="P92" s="11">
        <f t="shared" si="85"/>
        <v>0.00398206160732576</v>
      </c>
      <c r="Q92" s="16">
        <f t="shared" si="86"/>
        <v>0.000716771089318637</v>
      </c>
      <c r="R92" s="11">
        <f t="shared" si="87"/>
        <v>0.0136656</v>
      </c>
      <c r="S92" s="17">
        <f t="shared" si="88"/>
        <v>0.0524507587898546</v>
      </c>
      <c r="T92" s="3">
        <v>0.01</v>
      </c>
      <c r="U92" s="18">
        <f t="shared" si="89"/>
        <v>0.000524507587898546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0.0153245075878985</v>
      </c>
      <c r="AR92" s="25">
        <f t="shared" si="93"/>
        <v>7.592</v>
      </c>
      <c r="AS92" s="1">
        <f t="shared" si="94"/>
        <v>0.18</v>
      </c>
      <c r="AT92" s="2">
        <f t="shared" si="95"/>
        <v>116.1</v>
      </c>
      <c r="AU92" s="1">
        <f t="shared" si="96"/>
        <v>16290.0439298083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3.77517204003571</v>
      </c>
      <c r="E93" s="13">
        <f t="shared" si="97"/>
        <v>3.29104821796774</v>
      </c>
      <c r="F93" s="9" t="s">
        <v>109</v>
      </c>
      <c r="G93" s="6">
        <v>3</v>
      </c>
      <c r="H93" s="11">
        <f t="shared" si="80"/>
        <v>3.77517204003571</v>
      </c>
      <c r="I93" s="11">
        <f t="shared" si="81"/>
        <v>276.925172040036</v>
      </c>
      <c r="J93" s="11">
        <f t="shared" si="82"/>
        <v>0.0283302974405534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0.221423310793533</v>
      </c>
      <c r="P93" s="11">
        <f t="shared" si="85"/>
        <v>0.00627298825505288</v>
      </c>
      <c r="Q93" s="16">
        <f t="shared" si="86"/>
        <v>0.00112913788590952</v>
      </c>
      <c r="R93" s="11">
        <f t="shared" si="87"/>
        <v>0.0136656</v>
      </c>
      <c r="S93" s="17">
        <f t="shared" si="88"/>
        <v>0.0826262941919505</v>
      </c>
      <c r="T93" s="3">
        <v>0.01</v>
      </c>
      <c r="U93" s="18">
        <f t="shared" si="89"/>
        <v>0.000826262941919505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0.0156262629419195</v>
      </c>
      <c r="AR93" s="25">
        <f t="shared" si="93"/>
        <v>7.592</v>
      </c>
      <c r="AS93" s="1">
        <f t="shared" si="94"/>
        <v>0.18</v>
      </c>
      <c r="AT93" s="2">
        <f t="shared" si="95"/>
        <v>116.1</v>
      </c>
      <c r="AU93" s="1">
        <f t="shared" si="96"/>
        <v>16610.8116898724</v>
      </c>
    </row>
    <row r="94" s="1" customFormat="1" spans="1:47">
      <c r="A94" s="6"/>
      <c r="B94" s="6"/>
      <c r="C94" s="9">
        <v>3</v>
      </c>
      <c r="D94" s="12">
        <v>11.8122215177097</v>
      </c>
      <c r="E94" s="13">
        <f t="shared" si="97"/>
        <v>3.77517204003571</v>
      </c>
      <c r="F94" s="9" t="s">
        <v>109</v>
      </c>
      <c r="G94" s="6">
        <v>4</v>
      </c>
      <c r="H94" s="11">
        <f t="shared" si="80"/>
        <v>11.8122215177097</v>
      </c>
      <c r="I94" s="11">
        <f t="shared" si="81"/>
        <v>284.96222151771</v>
      </c>
      <c r="J94" s="11">
        <f t="shared" si="82"/>
        <v>0.0763701229589424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0.29107032253848</v>
      </c>
      <c r="P94" s="11">
        <f t="shared" si="85"/>
        <v>0.0222290763219627</v>
      </c>
      <c r="Q94" s="16">
        <f t="shared" si="86"/>
        <v>0.00400123373795329</v>
      </c>
      <c r="R94" s="11">
        <f t="shared" si="87"/>
        <v>0.0136656</v>
      </c>
      <c r="S94" s="17">
        <f t="shared" si="88"/>
        <v>0.292796052712892</v>
      </c>
      <c r="T94" s="3">
        <v>0.01</v>
      </c>
      <c r="U94" s="18">
        <f t="shared" si="89"/>
        <v>0.00292796052712892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0.0300279605271289</v>
      </c>
      <c r="AR94" s="25">
        <f t="shared" si="93"/>
        <v>7.592</v>
      </c>
      <c r="AS94" s="1">
        <f t="shared" si="94"/>
        <v>0.18</v>
      </c>
      <c r="AT94" s="2">
        <f t="shared" si="95"/>
        <v>116.1</v>
      </c>
      <c r="AU94" s="1">
        <f t="shared" si="96"/>
        <v>31919.9030248617</v>
      </c>
    </row>
    <row r="95" s="1" customFormat="1" spans="1:47">
      <c r="A95" s="6"/>
      <c r="B95" s="6"/>
      <c r="C95" s="9">
        <v>4</v>
      </c>
      <c r="D95" s="12">
        <v>16.8665226660333</v>
      </c>
      <c r="E95" s="13">
        <f t="shared" si="97"/>
        <v>11.8122215177097</v>
      </c>
      <c r="F95" s="9" t="s">
        <v>109</v>
      </c>
      <c r="G95" s="6">
        <v>5</v>
      </c>
      <c r="H95" s="11">
        <f t="shared" si="80"/>
        <v>16.8665226660333</v>
      </c>
      <c r="I95" s="11">
        <f t="shared" si="81"/>
        <v>290.016522666033</v>
      </c>
      <c r="J95" s="11">
        <f t="shared" si="82"/>
        <v>0.138527811085295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0.255399183905691</v>
      </c>
      <c r="O95" s="11">
        <f t="shared" si="98"/>
        <v>0.0893620623108259</v>
      </c>
      <c r="P95" s="11">
        <f t="shared" si="85"/>
        <v>0.0123791308859864</v>
      </c>
      <c r="Q95" s="16">
        <f t="shared" si="86"/>
        <v>0.00222824355947755</v>
      </c>
      <c r="R95" s="11">
        <f t="shared" si="87"/>
        <v>0.0136656</v>
      </c>
      <c r="S95" s="17">
        <f t="shared" si="88"/>
        <v>0.163054937908146</v>
      </c>
      <c r="T95" s="3">
        <v>0.01</v>
      </c>
      <c r="U95" s="18">
        <f t="shared" si="89"/>
        <v>0.00163054937908146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0.0287305493790815</v>
      </c>
      <c r="AR95" s="25">
        <f t="shared" si="93"/>
        <v>7.592</v>
      </c>
      <c r="AS95" s="1">
        <f t="shared" si="94"/>
        <v>0.18</v>
      </c>
      <c r="AT95" s="2">
        <f t="shared" si="95"/>
        <v>116.1</v>
      </c>
      <c r="AU95" s="1">
        <f t="shared" si="96"/>
        <v>30540.7471547308</v>
      </c>
    </row>
    <row r="96" s="1" customFormat="1" spans="1:47">
      <c r="A96" s="6"/>
      <c r="B96" s="6"/>
      <c r="C96" s="9">
        <v>5</v>
      </c>
      <c r="D96" s="12">
        <v>21.7370289551613</v>
      </c>
      <c r="E96" s="13">
        <f t="shared" si="97"/>
        <v>16.8665226660333</v>
      </c>
      <c r="F96" s="9" t="s">
        <v>111</v>
      </c>
      <c r="G96" s="6">
        <v>6</v>
      </c>
      <c r="H96" s="11">
        <f t="shared" si="80"/>
        <v>21.7370289551613</v>
      </c>
      <c r="I96" s="11">
        <f t="shared" si="81"/>
        <v>294.887028955161</v>
      </c>
      <c r="J96" s="11">
        <f t="shared" si="82"/>
        <v>0.241189700463234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0.152902931424839</v>
      </c>
      <c r="P96" s="11">
        <f t="shared" si="85"/>
        <v>0.0368786122303075</v>
      </c>
      <c r="Q96" s="16">
        <f t="shared" si="86"/>
        <v>0.00663815020145535</v>
      </c>
      <c r="R96" s="11">
        <f t="shared" si="87"/>
        <v>0.0136656</v>
      </c>
      <c r="S96" s="17">
        <f t="shared" si="88"/>
        <v>0.485756220104156</v>
      </c>
      <c r="T96" s="3">
        <v>0.01</v>
      </c>
      <c r="U96" s="18">
        <f t="shared" si="89"/>
        <v>0.00485756220104156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0.0319575622010416</v>
      </c>
      <c r="AR96" s="25">
        <f t="shared" si="93"/>
        <v>7.592</v>
      </c>
      <c r="AS96" s="1">
        <f t="shared" si="94"/>
        <v>0.18</v>
      </c>
      <c r="AT96" s="2">
        <f t="shared" si="95"/>
        <v>116.1</v>
      </c>
      <c r="AU96" s="1">
        <f t="shared" si="96"/>
        <v>33971.0812343261</v>
      </c>
    </row>
    <row r="97" s="1" customFormat="1" spans="1:47">
      <c r="A97" s="6"/>
      <c r="B97" s="6"/>
      <c r="C97" s="9">
        <v>6</v>
      </c>
      <c r="D97" s="12">
        <v>25.8705926163333</v>
      </c>
      <c r="E97" s="13">
        <f t="shared" si="97"/>
        <v>21.7370289551613</v>
      </c>
      <c r="F97" s="9" t="s">
        <v>109</v>
      </c>
      <c r="G97" s="6">
        <v>7</v>
      </c>
      <c r="H97" s="11">
        <f t="shared" si="80"/>
        <v>25.8705926163333</v>
      </c>
      <c r="I97" s="11">
        <f t="shared" si="81"/>
        <v>299.020592616333</v>
      </c>
      <c r="J97" s="11">
        <f t="shared" si="82"/>
        <v>0.380704578514408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0.191944319194532</v>
      </c>
      <c r="P97" s="11">
        <f t="shared" si="85"/>
        <v>0.0730740811371892</v>
      </c>
      <c r="Q97" s="16">
        <f t="shared" si="86"/>
        <v>0.0131533346046941</v>
      </c>
      <c r="R97" s="11">
        <f t="shared" si="87"/>
        <v>0.0136656</v>
      </c>
      <c r="S97" s="17">
        <f t="shared" si="88"/>
        <v>0.96251424047931</v>
      </c>
      <c r="T97" s="3">
        <v>0.01</v>
      </c>
      <c r="U97" s="18">
        <f t="shared" si="89"/>
        <v>0.0096251424047931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0.0441251424047931</v>
      </c>
      <c r="AR97" s="25">
        <f t="shared" si="93"/>
        <v>7.592</v>
      </c>
      <c r="AS97" s="1">
        <f t="shared" si="94"/>
        <v>0.18</v>
      </c>
      <c r="AT97" s="2">
        <f t="shared" si="95"/>
        <v>116.1</v>
      </c>
      <c r="AU97" s="1">
        <f t="shared" si="96"/>
        <v>46905.2923273534</v>
      </c>
    </row>
    <row r="98" s="1" customFormat="1" spans="1:47">
      <c r="A98" s="6"/>
      <c r="B98" s="6"/>
      <c r="C98" s="9">
        <v>7</v>
      </c>
      <c r="D98" s="12">
        <v>28.3089027251613</v>
      </c>
      <c r="E98" s="13">
        <f t="shared" si="97"/>
        <v>25.8705926163333</v>
      </c>
      <c r="F98" s="9" t="s">
        <v>109</v>
      </c>
      <c r="G98" s="6">
        <v>8</v>
      </c>
      <c r="H98" s="11">
        <f t="shared" si="80"/>
        <v>28.3089027251613</v>
      </c>
      <c r="I98" s="11">
        <f t="shared" si="81"/>
        <v>301.458902725161</v>
      </c>
      <c r="J98" s="11">
        <f t="shared" si="82"/>
        <v>0.49541671747296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0.194790238057343</v>
      </c>
      <c r="P98" s="11">
        <f t="shared" si="85"/>
        <v>0.0965023403341453</v>
      </c>
      <c r="Q98" s="16">
        <f t="shared" si="86"/>
        <v>0.0173704212601461</v>
      </c>
      <c r="R98" s="11">
        <f t="shared" si="87"/>
        <v>0.0136656</v>
      </c>
      <c r="S98" s="17">
        <f t="shared" si="88"/>
        <v>1.27110564191445</v>
      </c>
      <c r="T98" s="3">
        <v>0.01</v>
      </c>
      <c r="U98" s="18">
        <f t="shared" si="89"/>
        <v>0.0127110564191445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0.0472110564191445</v>
      </c>
      <c r="AR98" s="25">
        <f t="shared" si="93"/>
        <v>7.592</v>
      </c>
      <c r="AS98" s="1">
        <f t="shared" si="94"/>
        <v>0.18</v>
      </c>
      <c r="AT98" s="2">
        <f t="shared" si="95"/>
        <v>116.1</v>
      </c>
      <c r="AU98" s="1">
        <f t="shared" si="96"/>
        <v>50185.6375240299</v>
      </c>
    </row>
    <row r="99" s="1" customFormat="1" spans="1:47">
      <c r="A99" s="6"/>
      <c r="B99" s="6"/>
      <c r="C99" s="9">
        <v>8</v>
      </c>
      <c r="D99" s="12">
        <v>27.8796995529032</v>
      </c>
      <c r="E99" s="13">
        <f t="shared" si="97"/>
        <v>28.3089027251613</v>
      </c>
      <c r="F99" s="9" t="s">
        <v>109</v>
      </c>
      <c r="G99" s="6">
        <v>9</v>
      </c>
      <c r="H99" s="11">
        <f t="shared" si="80"/>
        <v>27.8796995529032</v>
      </c>
      <c r="I99" s="11">
        <f t="shared" si="81"/>
        <v>301.029699552903</v>
      </c>
      <c r="J99" s="11">
        <f t="shared" si="82"/>
        <v>0.473119515718135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0.174207897723197</v>
      </c>
      <c r="P99" s="11">
        <f t="shared" si="85"/>
        <v>0.0824211562050735</v>
      </c>
      <c r="Q99" s="16">
        <f t="shared" si="86"/>
        <v>0.0148358081169132</v>
      </c>
      <c r="R99" s="11">
        <f t="shared" si="87"/>
        <v>0.0136656</v>
      </c>
      <c r="S99" s="17">
        <f t="shared" si="88"/>
        <v>1.08563166761161</v>
      </c>
      <c r="T99" s="3">
        <v>0.01</v>
      </c>
      <c r="U99" s="18">
        <f t="shared" si="89"/>
        <v>0.0108563166761161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0.0379563166761161</v>
      </c>
      <c r="AR99" s="25">
        <f t="shared" si="93"/>
        <v>7.592</v>
      </c>
      <c r="AS99" s="1">
        <f t="shared" si="94"/>
        <v>0.18</v>
      </c>
      <c r="AT99" s="2">
        <f t="shared" si="95"/>
        <v>116.1</v>
      </c>
      <c r="AU99" s="1">
        <f t="shared" si="96"/>
        <v>40347.7933970233</v>
      </c>
    </row>
    <row r="100" s="1" customFormat="1" spans="1:47">
      <c r="A100" s="6"/>
      <c r="B100" s="6"/>
      <c r="C100" s="9">
        <v>9</v>
      </c>
      <c r="D100" s="12">
        <v>23.7894671653333</v>
      </c>
      <c r="E100" s="13">
        <f t="shared" si="97"/>
        <v>27.8796995529032</v>
      </c>
      <c r="F100" s="9" t="s">
        <v>109</v>
      </c>
      <c r="G100" s="6">
        <v>10</v>
      </c>
      <c r="H100" s="11">
        <f t="shared" si="80"/>
        <v>23.7894671653333</v>
      </c>
      <c r="I100" s="11">
        <f t="shared" si="81"/>
        <v>296.939467165333</v>
      </c>
      <c r="J100" s="11">
        <f t="shared" si="82"/>
        <v>0.303022863884013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0.167706741518124</v>
      </c>
      <c r="P100" s="11">
        <f t="shared" si="85"/>
        <v>0.0508189771074779</v>
      </c>
      <c r="Q100" s="16">
        <f t="shared" si="86"/>
        <v>0.00914741587934601</v>
      </c>
      <c r="R100" s="11">
        <f t="shared" si="87"/>
        <v>0.0136656</v>
      </c>
      <c r="S100" s="17">
        <f t="shared" si="88"/>
        <v>0.669375357053186</v>
      </c>
      <c r="T100" s="3">
        <v>0.01</v>
      </c>
      <c r="U100" s="18">
        <f t="shared" si="89"/>
        <v>0.00669375357053186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0.0337937535705319</v>
      </c>
      <c r="AR100" s="25">
        <f t="shared" si="93"/>
        <v>7.592</v>
      </c>
      <c r="AS100" s="1">
        <f t="shared" si="94"/>
        <v>0.18</v>
      </c>
      <c r="AT100" s="2">
        <f t="shared" si="95"/>
        <v>116.1</v>
      </c>
      <c r="AU100" s="1">
        <f t="shared" si="96"/>
        <v>35922.9637271869</v>
      </c>
    </row>
    <row r="101" s="1" customFormat="1" spans="1:47">
      <c r="A101" s="6"/>
      <c r="B101" s="6"/>
      <c r="C101" s="9">
        <v>10</v>
      </c>
      <c r="D101" s="12">
        <v>17.9050696887097</v>
      </c>
      <c r="E101" s="13">
        <f t="shared" si="97"/>
        <v>23.7894671653333</v>
      </c>
      <c r="F101" s="9" t="s">
        <v>109</v>
      </c>
      <c r="G101" s="6">
        <v>11</v>
      </c>
      <c r="H101" s="11">
        <f t="shared" si="80"/>
        <v>17.9050696887097</v>
      </c>
      <c r="I101" s="11">
        <f t="shared" si="81"/>
        <v>291.05506968871</v>
      </c>
      <c r="J101" s="11">
        <f t="shared" si="82"/>
        <v>0.156157884770341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0.111043376190114</v>
      </c>
      <c r="O101" s="11">
        <f t="shared" si="98"/>
        <v>0.0817643882205323</v>
      </c>
      <c r="P101" s="11">
        <f t="shared" si="85"/>
        <v>0.0127681539140593</v>
      </c>
      <c r="Q101" s="16">
        <f t="shared" si="86"/>
        <v>0.00229826770453067</v>
      </c>
      <c r="R101" s="11">
        <f t="shared" si="87"/>
        <v>0.0136656</v>
      </c>
      <c r="S101" s="17">
        <f t="shared" si="88"/>
        <v>0.168179055770012</v>
      </c>
      <c r="T101" s="3">
        <v>0.01</v>
      </c>
      <c r="U101" s="18">
        <f t="shared" si="89"/>
        <v>0.00168179055770012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0.0164817905577001</v>
      </c>
      <c r="AR101" s="25">
        <f t="shared" si="93"/>
        <v>7.592</v>
      </c>
      <c r="AS101" s="1">
        <f t="shared" si="94"/>
        <v>0.18</v>
      </c>
      <c r="AT101" s="2">
        <f t="shared" si="95"/>
        <v>116.1</v>
      </c>
      <c r="AU101" s="1">
        <f t="shared" si="96"/>
        <v>17520.2427018833</v>
      </c>
    </row>
    <row r="102" s="1" customFormat="1" spans="1:48">
      <c r="A102" s="6"/>
      <c r="B102" s="6"/>
      <c r="C102" s="9">
        <v>11</v>
      </c>
      <c r="D102" s="12">
        <v>12.3518315401</v>
      </c>
      <c r="E102" s="13">
        <f t="shared" si="97"/>
        <v>17.9050696887097</v>
      </c>
      <c r="F102" s="9" t="s">
        <v>111</v>
      </c>
      <c r="G102" s="6">
        <v>12</v>
      </c>
      <c r="H102" s="11">
        <f t="shared" si="80"/>
        <v>12.3518315401</v>
      </c>
      <c r="I102" s="11">
        <f t="shared" si="81"/>
        <v>285.5018315401</v>
      </c>
      <c r="J102" s="11">
        <f t="shared" si="82"/>
        <v>0.0814648622019002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0.144916234306473</v>
      </c>
      <c r="P102" s="11">
        <f t="shared" si="85"/>
        <v>0.0118055810585951</v>
      </c>
      <c r="Q102" s="16">
        <f t="shared" si="86"/>
        <v>0.00212500459054712</v>
      </c>
      <c r="R102" s="11">
        <f t="shared" si="87"/>
        <v>0.0136656</v>
      </c>
      <c r="S102" s="17">
        <f t="shared" si="88"/>
        <v>0.155500277378755</v>
      </c>
      <c r="T102" s="3">
        <v>0.01</v>
      </c>
      <c r="U102" s="18">
        <f t="shared" si="89"/>
        <v>0.00155500277378755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0.0163550027737876</v>
      </c>
      <c r="AR102" s="25">
        <f t="shared" si="93"/>
        <v>7.592</v>
      </c>
      <c r="AS102" s="1">
        <f t="shared" si="94"/>
        <v>0.18</v>
      </c>
      <c r="AT102" s="2">
        <f t="shared" si="95"/>
        <v>116.1</v>
      </c>
      <c r="AU102" s="1">
        <f t="shared" si="96"/>
        <v>17385.4665234089</v>
      </c>
      <c r="AV102" s="1">
        <f>SUM(AU91:AU102)</f>
        <v>353662.159387743</v>
      </c>
    </row>
    <row r="103" s="1" customFormat="1" spans="1:46">
      <c r="A103" s="6"/>
      <c r="B103" s="6"/>
      <c r="C103" s="9">
        <v>12</v>
      </c>
      <c r="D103" s="12">
        <v>6.17569564896774</v>
      </c>
      <c r="E103" s="13">
        <f t="shared" si="97"/>
        <v>12.3518315401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10">
        <v>4.49</v>
      </c>
      <c r="E107" s="9"/>
      <c r="F107" s="9"/>
      <c r="G107" s="6">
        <v>1</v>
      </c>
      <c r="H107" s="11">
        <f t="shared" ref="H107:H118" si="99">E108</f>
        <v>4.49</v>
      </c>
      <c r="I107" s="11">
        <f t="shared" ref="I107:I118" si="100">H107+273.15</f>
        <v>277.64</v>
      </c>
      <c r="J107" s="11">
        <f t="shared" ref="J107:J118" si="101">EXP(($C$18*(I107-$C$16))/($C$19*I107*$C$16))</f>
        <v>0.0310145890297841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0.0856835398937491</v>
      </c>
      <c r="Q107" s="16">
        <f t="shared" ref="Q107:Q118" si="105">P107*$B$109</f>
        <v>0.0248482265691873</v>
      </c>
      <c r="R107" s="11">
        <f t="shared" ref="R107:R118" si="106">L107*$B$109</f>
        <v>0.80117865</v>
      </c>
      <c r="S107" s="17">
        <f t="shared" ref="S107:S118" si="107">Q107/R107</f>
        <v>0.0310145890297841</v>
      </c>
      <c r="T107" s="3">
        <v>0.27</v>
      </c>
      <c r="U107" s="18">
        <f t="shared" ref="U107:U118" si="108">S107*T107</f>
        <v>0.00837393903804171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0.228027056355092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287.24</v>
      </c>
      <c r="AF107" s="1">
        <f t="shared" ref="AF107:AF118" si="113">AE107*10000*AC107*AB107</f>
        <v>6701914.8315649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2">
        <v>3.29104821796774</v>
      </c>
      <c r="E108" s="13">
        <f t="shared" ref="E108:E119" si="114">D107</f>
        <v>4.49</v>
      </c>
      <c r="F108" s="9" t="s">
        <v>109</v>
      </c>
      <c r="G108" s="6">
        <v>2</v>
      </c>
      <c r="H108" s="11">
        <f t="shared" si="99"/>
        <v>3.29104821796774</v>
      </c>
      <c r="I108" s="11">
        <f t="shared" si="100"/>
        <v>276.441048217968</v>
      </c>
      <c r="J108" s="11">
        <f t="shared" si="101"/>
        <v>0.026638469994559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5.43968646010625</v>
      </c>
      <c r="P108" s="11">
        <f t="shared" si="104"/>
        <v>0.144904924547349</v>
      </c>
      <c r="Q108" s="16">
        <f t="shared" si="105"/>
        <v>0.0420224281187313</v>
      </c>
      <c r="R108" s="11">
        <f t="shared" si="106"/>
        <v>0.80117865</v>
      </c>
      <c r="S108" s="17">
        <f t="shared" si="107"/>
        <v>0.0524507587898546</v>
      </c>
      <c r="T108" s="3">
        <v>0.27</v>
      </c>
      <c r="U108" s="18">
        <f t="shared" si="108"/>
        <v>0.0141617048732607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0.229151619256875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287.24</v>
      </c>
      <c r="AF108" s="1">
        <f t="shared" si="113"/>
        <v>6734966.71984061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2">
        <v>3.77517204003571</v>
      </c>
      <c r="E109" s="13">
        <f t="shared" si="114"/>
        <v>3.29104821796774</v>
      </c>
      <c r="F109" s="9" t="s">
        <v>109</v>
      </c>
      <c r="G109" s="6">
        <v>3</v>
      </c>
      <c r="H109" s="11">
        <f t="shared" si="99"/>
        <v>3.77517204003571</v>
      </c>
      <c r="I109" s="11">
        <f t="shared" si="100"/>
        <v>276.925172040036</v>
      </c>
      <c r="J109" s="11">
        <f t="shared" si="101"/>
        <v>0.0283302974405534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8.0574665355589</v>
      </c>
      <c r="P109" s="11">
        <f t="shared" si="104"/>
        <v>0.228270423569689</v>
      </c>
      <c r="Q109" s="16">
        <f t="shared" si="105"/>
        <v>0.0661984228352097</v>
      </c>
      <c r="R109" s="11">
        <f t="shared" si="106"/>
        <v>0.80117865</v>
      </c>
      <c r="S109" s="17">
        <f t="shared" si="107"/>
        <v>0.0826262941919504</v>
      </c>
      <c r="T109" s="3">
        <v>0.27</v>
      </c>
      <c r="U109" s="18">
        <f t="shared" si="108"/>
        <v>0.0223090994318266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0.230734658019604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287.24</v>
      </c>
      <c r="AF109" s="1">
        <f t="shared" si="113"/>
        <v>6781493.61508043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11.8122215177097</v>
      </c>
      <c r="E110" s="13">
        <f t="shared" si="114"/>
        <v>3.77517204003571</v>
      </c>
      <c r="F110" s="9" t="s">
        <v>109</v>
      </c>
      <c r="G110" s="6">
        <v>4</v>
      </c>
      <c r="H110" s="11">
        <f t="shared" si="99"/>
        <v>11.8122215177097</v>
      </c>
      <c r="I110" s="11">
        <f t="shared" si="100"/>
        <v>284.96222151771</v>
      </c>
      <c r="J110" s="11">
        <f t="shared" si="101"/>
        <v>0.0763701229589424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10.5918811119892</v>
      </c>
      <c r="P110" s="11">
        <f t="shared" si="104"/>
        <v>0.808903262889115</v>
      </c>
      <c r="Q110" s="16">
        <f t="shared" si="105"/>
        <v>0.234581946237843</v>
      </c>
      <c r="R110" s="11">
        <f t="shared" si="106"/>
        <v>0.80117865</v>
      </c>
      <c r="S110" s="17">
        <f t="shared" si="107"/>
        <v>0.292796052712892</v>
      </c>
      <c r="T110" s="3">
        <v>0.27</v>
      </c>
      <c r="U110" s="18">
        <f t="shared" si="108"/>
        <v>0.0790549342324808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0.290560373721371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287.24</v>
      </c>
      <c r="AF110" s="1">
        <f t="shared" si="113"/>
        <v>8539823.77896366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16.8665226660333</v>
      </c>
      <c r="E111" s="13">
        <f t="shared" si="114"/>
        <v>11.8122215177097</v>
      </c>
      <c r="F111" s="9" t="s">
        <v>109</v>
      </c>
      <c r="G111" s="6">
        <v>5</v>
      </c>
      <c r="H111" s="11">
        <f t="shared" si="99"/>
        <v>16.8665226660333</v>
      </c>
      <c r="I111" s="11">
        <f t="shared" si="100"/>
        <v>290.016522666033</v>
      </c>
      <c r="J111" s="11">
        <f t="shared" si="101"/>
        <v>0.138527811085295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9.29382895664509</v>
      </c>
      <c r="O111" s="11">
        <f t="shared" si="115"/>
        <v>3.251833892455</v>
      </c>
      <c r="P111" s="11">
        <f t="shared" si="104"/>
        <v>0.450469431134765</v>
      </c>
      <c r="Q111" s="16">
        <f t="shared" si="105"/>
        <v>0.130636135029082</v>
      </c>
      <c r="R111" s="11">
        <f t="shared" si="106"/>
        <v>0.80117865</v>
      </c>
      <c r="S111" s="17">
        <f t="shared" si="107"/>
        <v>0.163054937908146</v>
      </c>
      <c r="T111" s="3">
        <v>0.27</v>
      </c>
      <c r="U111" s="18">
        <f t="shared" si="108"/>
        <v>0.0440248332351993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0.283754025097599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287.24</v>
      </c>
      <c r="AF111" s="1">
        <f t="shared" si="113"/>
        <v>8339779.23372591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21.7370289551613</v>
      </c>
      <c r="E112" s="13">
        <f t="shared" si="114"/>
        <v>16.8665226660333</v>
      </c>
      <c r="F112" s="9" t="s">
        <v>111</v>
      </c>
      <c r="G112" s="6">
        <v>6</v>
      </c>
      <c r="H112" s="11">
        <f t="shared" si="99"/>
        <v>21.7370289551613</v>
      </c>
      <c r="I112" s="11">
        <f t="shared" si="100"/>
        <v>294.887028955161</v>
      </c>
      <c r="J112" s="11">
        <f t="shared" si="101"/>
        <v>0.241189700463234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5.56404946132024</v>
      </c>
      <c r="P112" s="11">
        <f t="shared" si="104"/>
        <v>1.34199142293845</v>
      </c>
      <c r="Q112" s="16">
        <f t="shared" si="105"/>
        <v>0.38917751265215</v>
      </c>
      <c r="R112" s="11">
        <f t="shared" si="106"/>
        <v>0.80117865</v>
      </c>
      <c r="S112" s="17">
        <f t="shared" si="107"/>
        <v>0.485756220104156</v>
      </c>
      <c r="T112" s="3">
        <v>0.27</v>
      </c>
      <c r="U112" s="18">
        <f t="shared" si="108"/>
        <v>0.131154179428122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0.315883257062884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287.24</v>
      </c>
      <c r="AF112" s="1">
        <f t="shared" si="113"/>
        <v>9284085.4913992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25.8705926163333</v>
      </c>
      <c r="E113" s="13">
        <f t="shared" si="114"/>
        <v>21.7370289551613</v>
      </c>
      <c r="F113" s="9" t="s">
        <v>109</v>
      </c>
      <c r="G113" s="6">
        <v>7</v>
      </c>
      <c r="H113" s="11">
        <f t="shared" si="99"/>
        <v>25.8705926163333</v>
      </c>
      <c r="I113" s="11">
        <f t="shared" si="100"/>
        <v>299.020592616333</v>
      </c>
      <c r="J113" s="11">
        <f t="shared" si="101"/>
        <v>0.380704578514408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6.98474303838179</v>
      </c>
      <c r="P113" s="11">
        <f t="shared" si="104"/>
        <v>2.65912365445858</v>
      </c>
      <c r="Q113" s="16">
        <f t="shared" si="105"/>
        <v>0.771145859792989</v>
      </c>
      <c r="R113" s="11">
        <f t="shared" si="106"/>
        <v>0.80117865</v>
      </c>
      <c r="S113" s="17">
        <f t="shared" si="107"/>
        <v>0.96251424047931</v>
      </c>
      <c r="T113" s="3">
        <v>0.27</v>
      </c>
      <c r="U113" s="18">
        <f t="shared" si="108"/>
        <v>0.259878844929414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0.340894459569785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287.24</v>
      </c>
      <c r="AF113" s="1">
        <f t="shared" si="113"/>
        <v>10019186.6312185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28.3089027251613</v>
      </c>
      <c r="E114" s="13">
        <f t="shared" si="114"/>
        <v>25.8705926163333</v>
      </c>
      <c r="F114" s="9" t="s">
        <v>109</v>
      </c>
      <c r="G114" s="6">
        <v>8</v>
      </c>
      <c r="H114" s="11">
        <f t="shared" si="99"/>
        <v>28.3089027251613</v>
      </c>
      <c r="I114" s="11">
        <f t="shared" si="100"/>
        <v>301.458902725161</v>
      </c>
      <c r="J114" s="11">
        <f t="shared" si="101"/>
        <v>0.49541671747296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7.08830438392321</v>
      </c>
      <c r="P114" s="11">
        <f t="shared" si="104"/>
        <v>3.51166449033243</v>
      </c>
      <c r="Q114" s="16">
        <f t="shared" si="105"/>
        <v>1.0183827021964</v>
      </c>
      <c r="R114" s="11">
        <f t="shared" si="106"/>
        <v>0.80117865</v>
      </c>
      <c r="S114" s="17">
        <f t="shared" si="107"/>
        <v>1.27110564191445</v>
      </c>
      <c r="T114" s="3">
        <v>0.27</v>
      </c>
      <c r="U114" s="18">
        <f t="shared" si="108"/>
        <v>0.343198523316902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0.357083473080474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287.24</v>
      </c>
      <c r="AF114" s="1">
        <f t="shared" si="113"/>
        <v>10494995.9123186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27.8796995529032</v>
      </c>
      <c r="E115" s="13">
        <f t="shared" si="114"/>
        <v>28.3089027251613</v>
      </c>
      <c r="F115" s="9" t="s">
        <v>109</v>
      </c>
      <c r="G115" s="6">
        <v>9</v>
      </c>
      <c r="H115" s="11">
        <f t="shared" si="99"/>
        <v>27.8796995529032</v>
      </c>
      <c r="I115" s="11">
        <f t="shared" si="100"/>
        <v>301.029699552903</v>
      </c>
      <c r="J115" s="11">
        <f t="shared" si="101"/>
        <v>0.473119515718135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6.33932489359078</v>
      </c>
      <c r="P115" s="11">
        <f t="shared" si="104"/>
        <v>2.99925832363558</v>
      </c>
      <c r="Q115" s="16">
        <f t="shared" si="105"/>
        <v>0.869784913854319</v>
      </c>
      <c r="R115" s="11">
        <f t="shared" si="106"/>
        <v>0.80117865</v>
      </c>
      <c r="S115" s="17">
        <f t="shared" si="107"/>
        <v>1.08563166761161</v>
      </c>
      <c r="T115" s="3">
        <v>0.27</v>
      </c>
      <c r="U115" s="18">
        <f t="shared" si="108"/>
        <v>0.293120550255135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0.332153322914573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287.24</v>
      </c>
      <c r="AF115" s="1">
        <f t="shared" si="113"/>
        <v>9762276.97176531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23.7894671653333</v>
      </c>
      <c r="E116" s="13">
        <f t="shared" si="114"/>
        <v>27.8796995529032</v>
      </c>
      <c r="F116" s="9" t="s">
        <v>109</v>
      </c>
      <c r="G116" s="6">
        <v>10</v>
      </c>
      <c r="H116" s="11">
        <f t="shared" si="99"/>
        <v>23.7894671653333</v>
      </c>
      <c r="I116" s="11">
        <f t="shared" si="100"/>
        <v>296.939467165333</v>
      </c>
      <c r="J116" s="11">
        <f t="shared" si="101"/>
        <v>0.303022863884013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6.10275156995519</v>
      </c>
      <c r="P116" s="11">
        <f t="shared" si="104"/>
        <v>1.84927325830048</v>
      </c>
      <c r="Q116" s="16">
        <f t="shared" si="105"/>
        <v>0.536289244907139</v>
      </c>
      <c r="R116" s="11">
        <f t="shared" si="106"/>
        <v>0.80117865</v>
      </c>
      <c r="S116" s="17">
        <f t="shared" si="107"/>
        <v>0.669375357053186</v>
      </c>
      <c r="T116" s="3">
        <v>0.27</v>
      </c>
      <c r="U116" s="18">
        <f t="shared" si="108"/>
        <v>0.18073134640436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0.310316100606367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287.24</v>
      </c>
      <c r="AF116" s="1">
        <f t="shared" si="113"/>
        <v>9120461.88891111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17.9050696887097</v>
      </c>
      <c r="E117" s="13">
        <f t="shared" si="114"/>
        <v>23.7894671653333</v>
      </c>
      <c r="F117" s="9" t="s">
        <v>109</v>
      </c>
      <c r="G117" s="6">
        <v>11</v>
      </c>
      <c r="H117" s="11">
        <f t="shared" si="99"/>
        <v>17.9050696887097</v>
      </c>
      <c r="I117" s="11">
        <f t="shared" si="100"/>
        <v>291.05506968871</v>
      </c>
      <c r="J117" s="11">
        <f t="shared" si="101"/>
        <v>0.156157884770341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4.04080439607198</v>
      </c>
      <c r="O117" s="11">
        <f t="shared" si="115"/>
        <v>2.97535891558273</v>
      </c>
      <c r="P117" s="11">
        <f t="shared" si="104"/>
        <v>0.464625754689974</v>
      </c>
      <c r="Q117" s="16">
        <f t="shared" si="105"/>
        <v>0.134741468860093</v>
      </c>
      <c r="R117" s="11">
        <f t="shared" si="106"/>
        <v>0.80117865</v>
      </c>
      <c r="S117" s="17">
        <f t="shared" si="107"/>
        <v>0.168179055770012</v>
      </c>
      <c r="T117" s="3">
        <v>0.27</v>
      </c>
      <c r="U117" s="18">
        <f t="shared" si="108"/>
        <v>0.0454083450579031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0.235222841444751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287.24</v>
      </c>
      <c r="AF117" s="1">
        <f t="shared" si="113"/>
        <v>6913405.25549969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12.3518315401</v>
      </c>
      <c r="E118" s="13">
        <f t="shared" si="114"/>
        <v>17.9050696887097</v>
      </c>
      <c r="F118" s="9" t="s">
        <v>111</v>
      </c>
      <c r="G118" s="6">
        <v>12</v>
      </c>
      <c r="H118" s="11">
        <f t="shared" si="99"/>
        <v>12.3518315401</v>
      </c>
      <c r="I118" s="11">
        <f t="shared" si="100"/>
        <v>285.5018315401</v>
      </c>
      <c r="J118" s="11">
        <f t="shared" si="101"/>
        <v>0.0814648622019002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5.27341816089276</v>
      </c>
      <c r="P118" s="11">
        <f t="shared" si="104"/>
        <v>0.429598283810127</v>
      </c>
      <c r="Q118" s="16">
        <f t="shared" si="105"/>
        <v>0.124583502304937</v>
      </c>
      <c r="R118" s="11">
        <f t="shared" si="106"/>
        <v>0.80117865</v>
      </c>
      <c r="S118" s="17">
        <f t="shared" si="107"/>
        <v>0.155500277378755</v>
      </c>
      <c r="T118" s="3">
        <v>0.27</v>
      </c>
      <c r="U118" s="18">
        <f t="shared" si="108"/>
        <v>0.041985074892264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0.234557700051567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287.24</v>
      </c>
      <c r="AF118" s="1">
        <f t="shared" si="113"/>
        <v>6893856.16760056</v>
      </c>
      <c r="AG118" s="1">
        <f>SUM(AF107:AF118)</f>
        <v>99586246.4978885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6.17569564896774</v>
      </c>
      <c r="E119" s="13">
        <f t="shared" si="114"/>
        <v>12.3518315401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4.49</v>
      </c>
      <c r="E123" s="9"/>
      <c r="F123" s="9"/>
      <c r="G123" s="6">
        <v>1</v>
      </c>
      <c r="H123" s="11">
        <f t="shared" ref="H123:H134" si="116">E124</f>
        <v>4.49</v>
      </c>
      <c r="I123" s="11">
        <f t="shared" ref="I123:I134" si="117">H123+273.15</f>
        <v>277.64</v>
      </c>
      <c r="J123" s="11">
        <f t="shared" ref="J123:J134" si="118">EXP(($C$18*(I123-$C$16))/($C$19*I123*$C$16))</f>
        <v>0.0310145890297841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0.0161654240941041</v>
      </c>
      <c r="Q123" s="16">
        <f t="shared" ref="Q123:Q134" si="122">P123*$B$125</f>
        <v>0.00420301026446706</v>
      </c>
      <c r="R123" s="11">
        <f t="shared" ref="R123:R134" si="123">L123*$B$125</f>
        <v>0.1355172</v>
      </c>
      <c r="S123" s="17">
        <f t="shared" ref="S123:S134" si="124">Q123/R123</f>
        <v>0.0310145890297841</v>
      </c>
      <c r="T123" s="3">
        <v>0.01</v>
      </c>
      <c r="U123" s="18">
        <f t="shared" ref="U123:U134" si="125">S123*T123</f>
        <v>0.000310145890297841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0.00580014589029784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0.1</v>
      </c>
      <c r="AX123" s="1">
        <f t="shared" ref="AX123:AX134" si="132">AW123*10000*AV123*0.67*AU123*AT123</f>
        <v>52.6633085531929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3.29104821796774</v>
      </c>
      <c r="E124" s="13">
        <f t="shared" ref="E124:E135" si="133">D123</f>
        <v>4.49</v>
      </c>
      <c r="F124" s="9" t="s">
        <v>109</v>
      </c>
      <c r="G124" s="6">
        <v>2</v>
      </c>
      <c r="H124" s="11">
        <f t="shared" si="116"/>
        <v>3.29104821796774</v>
      </c>
      <c r="I124" s="11">
        <f t="shared" si="117"/>
        <v>276.441048217968</v>
      </c>
      <c r="J124" s="11">
        <f t="shared" si="118"/>
        <v>0.026638469994559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1.0262745759059</v>
      </c>
      <c r="P124" s="11">
        <f t="shared" si="121"/>
        <v>0.027338384496448</v>
      </c>
      <c r="Q124" s="16">
        <f t="shared" si="122"/>
        <v>0.00710797996907648</v>
      </c>
      <c r="R124" s="11">
        <f t="shared" si="123"/>
        <v>0.1355172</v>
      </c>
      <c r="S124" s="17">
        <f t="shared" si="124"/>
        <v>0.0524507587898546</v>
      </c>
      <c r="T124" s="3">
        <v>0.01</v>
      </c>
      <c r="U124" s="18">
        <f t="shared" si="125"/>
        <v>0.000524507587898546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0.00601450758789855</v>
      </c>
      <c r="AU124" s="25">
        <f t="shared" si="129"/>
        <v>52.122</v>
      </c>
      <c r="AV124" s="1">
        <f t="shared" si="130"/>
        <v>0.26</v>
      </c>
      <c r="AW124" s="2">
        <f t="shared" si="131"/>
        <v>0.1</v>
      </c>
      <c r="AX124" s="1">
        <f t="shared" si="132"/>
        <v>54.6096382552813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3.77517204003571</v>
      </c>
      <c r="E125" s="13">
        <f t="shared" si="133"/>
        <v>3.29104821796774</v>
      </c>
      <c r="F125" s="9" t="s">
        <v>109</v>
      </c>
      <c r="G125" s="6">
        <v>3</v>
      </c>
      <c r="H125" s="11">
        <f t="shared" si="116"/>
        <v>3.77517204003571</v>
      </c>
      <c r="I125" s="11">
        <f t="shared" si="117"/>
        <v>276.925172040036</v>
      </c>
      <c r="J125" s="11">
        <f t="shared" si="118"/>
        <v>0.0283302974405534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1.52015619140945</v>
      </c>
      <c r="P125" s="11">
        <f t="shared" si="121"/>
        <v>0.0430664770587284</v>
      </c>
      <c r="Q125" s="16">
        <f t="shared" si="122"/>
        <v>0.0111972840352694</v>
      </c>
      <c r="R125" s="11">
        <f t="shared" si="123"/>
        <v>0.1355172</v>
      </c>
      <c r="S125" s="17">
        <f t="shared" si="124"/>
        <v>0.0826262941919505</v>
      </c>
      <c r="T125" s="3">
        <v>0.01</v>
      </c>
      <c r="U125" s="18">
        <f t="shared" si="125"/>
        <v>0.000826262941919505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0.0063162629419195</v>
      </c>
      <c r="AU125" s="25">
        <f t="shared" si="129"/>
        <v>52.122</v>
      </c>
      <c r="AV125" s="1">
        <f t="shared" si="130"/>
        <v>0.26</v>
      </c>
      <c r="AW125" s="2">
        <f t="shared" si="131"/>
        <v>0.1</v>
      </c>
      <c r="AX125" s="1">
        <f t="shared" si="132"/>
        <v>57.3494719796305</v>
      </c>
    </row>
    <row r="126" s="1" customFormat="1" spans="1:50">
      <c r="A126" s="6"/>
      <c r="B126" s="6"/>
      <c r="C126" s="9">
        <v>3</v>
      </c>
      <c r="D126" s="12">
        <v>11.8122215177097</v>
      </c>
      <c r="E126" s="13">
        <f t="shared" si="133"/>
        <v>3.77517204003571</v>
      </c>
      <c r="F126" s="9" t="s">
        <v>109</v>
      </c>
      <c r="G126" s="6">
        <v>4</v>
      </c>
      <c r="H126" s="11">
        <f t="shared" si="116"/>
        <v>11.8122215177097</v>
      </c>
      <c r="I126" s="11">
        <f t="shared" si="117"/>
        <v>284.96222151771</v>
      </c>
      <c r="J126" s="11">
        <f t="shared" si="118"/>
        <v>0.0763701229589424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1.99830971435072</v>
      </c>
      <c r="P126" s="11">
        <f t="shared" si="121"/>
        <v>0.152611158595013</v>
      </c>
      <c r="Q126" s="16">
        <f t="shared" si="122"/>
        <v>0.0396789012347035</v>
      </c>
      <c r="R126" s="11">
        <f t="shared" si="123"/>
        <v>0.1355172</v>
      </c>
      <c r="S126" s="17">
        <f t="shared" si="124"/>
        <v>0.292796052712892</v>
      </c>
      <c r="T126" s="3">
        <v>0.01</v>
      </c>
      <c r="U126" s="18">
        <f t="shared" si="125"/>
        <v>0.00292796052712892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0.0109179605271289</v>
      </c>
      <c r="AU126" s="25">
        <f t="shared" si="129"/>
        <v>52.122</v>
      </c>
      <c r="AV126" s="1">
        <f t="shared" si="130"/>
        <v>0.26</v>
      </c>
      <c r="AW126" s="2">
        <f t="shared" si="131"/>
        <v>0.1</v>
      </c>
      <c r="AX126" s="1">
        <f t="shared" si="132"/>
        <v>99.1312865032513</v>
      </c>
    </row>
    <row r="127" s="1" customFormat="1" spans="1:50">
      <c r="A127" s="6"/>
      <c r="B127" s="6"/>
      <c r="C127" s="9">
        <v>4</v>
      </c>
      <c r="D127" s="12">
        <v>16.8665226660333</v>
      </c>
      <c r="E127" s="13">
        <f t="shared" si="133"/>
        <v>11.8122215177097</v>
      </c>
      <c r="F127" s="9" t="s">
        <v>109</v>
      </c>
      <c r="G127" s="6">
        <v>5</v>
      </c>
      <c r="H127" s="11">
        <f t="shared" si="116"/>
        <v>16.8665226660333</v>
      </c>
      <c r="I127" s="11">
        <f t="shared" si="117"/>
        <v>290.016522666033</v>
      </c>
      <c r="J127" s="11">
        <f t="shared" si="118"/>
        <v>0.138527811085295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1.75341362796792</v>
      </c>
      <c r="O127" s="11">
        <f t="shared" si="134"/>
        <v>0.613504927787785</v>
      </c>
      <c r="P127" s="11">
        <f t="shared" si="121"/>
        <v>0.0849874947364836</v>
      </c>
      <c r="Q127" s="16">
        <f t="shared" si="122"/>
        <v>0.0220967486314857</v>
      </c>
      <c r="R127" s="11">
        <f t="shared" si="123"/>
        <v>0.1355172</v>
      </c>
      <c r="S127" s="17">
        <f t="shared" si="124"/>
        <v>0.163054937908146</v>
      </c>
      <c r="T127" s="3">
        <v>0.01</v>
      </c>
      <c r="U127" s="18">
        <f t="shared" si="125"/>
        <v>0.00163054937908146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0.0115805493790815</v>
      </c>
      <c r="AU127" s="25">
        <f t="shared" si="129"/>
        <v>52.122</v>
      </c>
      <c r="AV127" s="1">
        <f t="shared" si="130"/>
        <v>0.26</v>
      </c>
      <c r="AW127" s="2">
        <f t="shared" si="131"/>
        <v>0.1</v>
      </c>
      <c r="AX127" s="1">
        <f t="shared" si="132"/>
        <v>105.147362963095</v>
      </c>
    </row>
    <row r="128" s="1" customFormat="1" spans="1:50">
      <c r="A128" s="6"/>
      <c r="B128" s="6"/>
      <c r="C128" s="9">
        <v>5</v>
      </c>
      <c r="D128" s="12">
        <v>21.7370289551613</v>
      </c>
      <c r="E128" s="13">
        <f t="shared" si="133"/>
        <v>16.8665226660333</v>
      </c>
      <c r="F128" s="9" t="s">
        <v>111</v>
      </c>
      <c r="G128" s="6">
        <v>6</v>
      </c>
      <c r="H128" s="11">
        <f t="shared" si="116"/>
        <v>21.7370289551613</v>
      </c>
      <c r="I128" s="11">
        <f t="shared" si="117"/>
        <v>294.887028955161</v>
      </c>
      <c r="J128" s="11">
        <f t="shared" si="118"/>
        <v>0.241189700463234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1.0497374330513</v>
      </c>
      <c r="P128" s="11">
        <f t="shared" si="121"/>
        <v>0.253185857042688</v>
      </c>
      <c r="Q128" s="16">
        <f t="shared" si="122"/>
        <v>0.0658283228310989</v>
      </c>
      <c r="R128" s="11">
        <f t="shared" si="123"/>
        <v>0.1355172</v>
      </c>
      <c r="S128" s="17">
        <f t="shared" si="124"/>
        <v>0.485756220104156</v>
      </c>
      <c r="T128" s="3">
        <v>0.01</v>
      </c>
      <c r="U128" s="18">
        <f t="shared" si="125"/>
        <v>0.00485756220104156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0.0148075622010416</v>
      </c>
      <c r="AU128" s="25">
        <f t="shared" si="129"/>
        <v>52.122</v>
      </c>
      <c r="AV128" s="1">
        <f t="shared" si="130"/>
        <v>0.26</v>
      </c>
      <c r="AW128" s="2">
        <f t="shared" si="131"/>
        <v>0.1</v>
      </c>
      <c r="AX128" s="1">
        <f t="shared" si="132"/>
        <v>134.447517676836</v>
      </c>
    </row>
    <row r="129" s="1" customFormat="1" spans="1:50">
      <c r="A129" s="6"/>
      <c r="B129" s="6"/>
      <c r="C129" s="9">
        <v>6</v>
      </c>
      <c r="D129" s="12">
        <v>25.8705926163333</v>
      </c>
      <c r="E129" s="13">
        <f t="shared" si="133"/>
        <v>21.7370289551613</v>
      </c>
      <c r="F129" s="9" t="s">
        <v>109</v>
      </c>
      <c r="G129" s="6">
        <v>7</v>
      </c>
      <c r="H129" s="11">
        <f t="shared" si="116"/>
        <v>25.8705926163333</v>
      </c>
      <c r="I129" s="11">
        <f t="shared" si="117"/>
        <v>299.020592616333</v>
      </c>
      <c r="J129" s="11">
        <f t="shared" si="118"/>
        <v>0.380704578514408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1.31777157600861</v>
      </c>
      <c r="P129" s="11">
        <f t="shared" si="121"/>
        <v>0.501681672422626</v>
      </c>
      <c r="Q129" s="16">
        <f t="shared" si="122"/>
        <v>0.130437234829883</v>
      </c>
      <c r="R129" s="11">
        <f t="shared" si="123"/>
        <v>0.1355172</v>
      </c>
      <c r="S129" s="17">
        <f t="shared" si="124"/>
        <v>0.96251424047931</v>
      </c>
      <c r="T129" s="3">
        <v>0.01</v>
      </c>
      <c r="U129" s="18">
        <f t="shared" si="125"/>
        <v>0.0096251424047931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0.0220751424047931</v>
      </c>
      <c r="AU129" s="25">
        <f t="shared" si="129"/>
        <v>52.122</v>
      </c>
      <c r="AV129" s="1">
        <f t="shared" si="130"/>
        <v>0.26</v>
      </c>
      <c r="AW129" s="2">
        <f t="shared" si="131"/>
        <v>0.1</v>
      </c>
      <c r="AX129" s="1">
        <f t="shared" si="132"/>
        <v>200.434619716021</v>
      </c>
    </row>
    <row r="130" s="1" customFormat="1" spans="1:50">
      <c r="A130" s="6"/>
      <c r="B130" s="6"/>
      <c r="C130" s="9">
        <v>7</v>
      </c>
      <c r="D130" s="12">
        <v>28.3089027251613</v>
      </c>
      <c r="E130" s="13">
        <f t="shared" si="133"/>
        <v>25.8705926163333</v>
      </c>
      <c r="F130" s="9" t="s">
        <v>109</v>
      </c>
      <c r="G130" s="6">
        <v>8</v>
      </c>
      <c r="H130" s="11">
        <f t="shared" si="116"/>
        <v>28.3089027251613</v>
      </c>
      <c r="I130" s="11">
        <f t="shared" si="117"/>
        <v>301.458902725161</v>
      </c>
      <c r="J130" s="11">
        <f t="shared" si="118"/>
        <v>0.49541671747296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1.33730990358599</v>
      </c>
      <c r="P130" s="11">
        <f t="shared" si="121"/>
        <v>0.662525682678651</v>
      </c>
      <c r="Q130" s="16">
        <f t="shared" si="122"/>
        <v>0.172256677496449</v>
      </c>
      <c r="R130" s="11">
        <f t="shared" si="123"/>
        <v>0.1355172</v>
      </c>
      <c r="S130" s="17">
        <f t="shared" si="124"/>
        <v>1.27110564191445</v>
      </c>
      <c r="T130" s="3">
        <v>0.01</v>
      </c>
      <c r="U130" s="18">
        <f t="shared" si="125"/>
        <v>0.0127110564191445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0.0251610564191445</v>
      </c>
      <c r="AU130" s="25">
        <f t="shared" si="129"/>
        <v>52.122</v>
      </c>
      <c r="AV130" s="1">
        <f t="shared" si="130"/>
        <v>0.26</v>
      </c>
      <c r="AW130" s="2">
        <f t="shared" si="131"/>
        <v>0.1</v>
      </c>
      <c r="AX130" s="1">
        <f t="shared" si="132"/>
        <v>228.453646302621</v>
      </c>
    </row>
    <row r="131" s="1" customFormat="1" spans="1:50">
      <c r="A131" s="6"/>
      <c r="B131" s="6"/>
      <c r="C131" s="9">
        <v>8</v>
      </c>
      <c r="D131" s="12">
        <v>27.8796995529032</v>
      </c>
      <c r="E131" s="13">
        <f t="shared" si="133"/>
        <v>28.3089027251613</v>
      </c>
      <c r="F131" s="9" t="s">
        <v>109</v>
      </c>
      <c r="G131" s="6">
        <v>9</v>
      </c>
      <c r="H131" s="11">
        <f t="shared" si="116"/>
        <v>27.8796995529032</v>
      </c>
      <c r="I131" s="11">
        <f t="shared" si="117"/>
        <v>301.029699552903</v>
      </c>
      <c r="J131" s="11">
        <f t="shared" si="118"/>
        <v>0.473119515718135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1.19600422090734</v>
      </c>
      <c r="P131" s="11">
        <f t="shared" si="121"/>
        <v>0.565852937792524</v>
      </c>
      <c r="Q131" s="16">
        <f t="shared" si="122"/>
        <v>0.147121763826056</v>
      </c>
      <c r="R131" s="11">
        <f t="shared" si="123"/>
        <v>0.1355172</v>
      </c>
      <c r="S131" s="17">
        <f t="shared" si="124"/>
        <v>1.08563166761161</v>
      </c>
      <c r="T131" s="3">
        <v>0.01</v>
      </c>
      <c r="U131" s="18">
        <f t="shared" si="125"/>
        <v>0.0108563166761161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0.0208063166761161</v>
      </c>
      <c r="AU131" s="25">
        <f t="shared" si="129"/>
        <v>52.122</v>
      </c>
      <c r="AV131" s="1">
        <f t="shared" si="130"/>
        <v>0.26</v>
      </c>
      <c r="AW131" s="2">
        <f t="shared" si="131"/>
        <v>0.1</v>
      </c>
      <c r="AX131" s="1">
        <f t="shared" si="132"/>
        <v>188.914123143458</v>
      </c>
    </row>
    <row r="132" s="1" customFormat="1" spans="1:50">
      <c r="A132" s="6"/>
      <c r="B132" s="6"/>
      <c r="C132" s="9">
        <v>9</v>
      </c>
      <c r="D132" s="12">
        <v>23.7894671653333</v>
      </c>
      <c r="E132" s="13">
        <f t="shared" si="133"/>
        <v>27.8796995529032</v>
      </c>
      <c r="F132" s="9" t="s">
        <v>109</v>
      </c>
      <c r="G132" s="6">
        <v>10</v>
      </c>
      <c r="H132" s="11">
        <f t="shared" si="116"/>
        <v>23.7894671653333</v>
      </c>
      <c r="I132" s="11">
        <f t="shared" si="117"/>
        <v>296.939467165333</v>
      </c>
      <c r="J132" s="11">
        <f t="shared" si="118"/>
        <v>0.303022863884013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1.15137128311481</v>
      </c>
      <c r="P132" s="11">
        <f t="shared" si="121"/>
        <v>0.348891823603261</v>
      </c>
      <c r="Q132" s="16">
        <f t="shared" si="122"/>
        <v>0.090711874136848</v>
      </c>
      <c r="R132" s="11">
        <f t="shared" si="123"/>
        <v>0.1355172</v>
      </c>
      <c r="S132" s="17">
        <f t="shared" si="124"/>
        <v>0.669375357053186</v>
      </c>
      <c r="T132" s="3">
        <v>0.01</v>
      </c>
      <c r="U132" s="18">
        <f t="shared" si="125"/>
        <v>0.00669375357053186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0.0166437535705319</v>
      </c>
      <c r="AU132" s="25">
        <f t="shared" si="129"/>
        <v>52.122</v>
      </c>
      <c r="AV132" s="1">
        <f t="shared" si="130"/>
        <v>0.26</v>
      </c>
      <c r="AW132" s="2">
        <f t="shared" si="131"/>
        <v>0.1</v>
      </c>
      <c r="AX132" s="1">
        <f t="shared" si="132"/>
        <v>151.119497051688</v>
      </c>
    </row>
    <row r="133" s="1" customFormat="1" spans="1:50">
      <c r="A133" s="6"/>
      <c r="B133" s="6"/>
      <c r="C133" s="9">
        <v>10</v>
      </c>
      <c r="D133" s="12">
        <v>17.9050696887097</v>
      </c>
      <c r="E133" s="13">
        <f t="shared" si="133"/>
        <v>23.7894671653333</v>
      </c>
      <c r="F133" s="9" t="s">
        <v>109</v>
      </c>
      <c r="G133" s="6">
        <v>11</v>
      </c>
      <c r="H133" s="11">
        <f t="shared" si="116"/>
        <v>17.9050696887097</v>
      </c>
      <c r="I133" s="11">
        <f t="shared" si="117"/>
        <v>291.05506968871</v>
      </c>
      <c r="J133" s="11">
        <f t="shared" si="118"/>
        <v>0.156157884770341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0.762355486535974</v>
      </c>
      <c r="O133" s="11">
        <f t="shared" si="134"/>
        <v>0.561343972975577</v>
      </c>
      <c r="P133" s="11">
        <f t="shared" si="121"/>
        <v>0.0876582874484454</v>
      </c>
      <c r="Q133" s="16">
        <f t="shared" si="122"/>
        <v>0.0227911547365958</v>
      </c>
      <c r="R133" s="11">
        <f t="shared" si="123"/>
        <v>0.1355172</v>
      </c>
      <c r="S133" s="17">
        <f t="shared" si="124"/>
        <v>0.168179055770012</v>
      </c>
      <c r="T133" s="3">
        <v>0.01</v>
      </c>
      <c r="U133" s="18">
        <f t="shared" si="125"/>
        <v>0.00168179055770012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0.00913179055770012</v>
      </c>
      <c r="AU133" s="25">
        <f t="shared" si="129"/>
        <v>52.122</v>
      </c>
      <c r="AV133" s="1">
        <f t="shared" si="130"/>
        <v>0.26</v>
      </c>
      <c r="AW133" s="2">
        <f t="shared" si="131"/>
        <v>0.1</v>
      </c>
      <c r="AX133" s="1">
        <f t="shared" si="132"/>
        <v>82.9134840535192</v>
      </c>
    </row>
    <row r="134" s="1" customFormat="1" spans="1:51">
      <c r="A134" s="6"/>
      <c r="B134" s="6"/>
      <c r="C134" s="9">
        <v>11</v>
      </c>
      <c r="D134" s="12">
        <v>12.3518315401</v>
      </c>
      <c r="E134" s="13">
        <f t="shared" si="133"/>
        <v>17.9050696887097</v>
      </c>
      <c r="F134" s="9" t="s">
        <v>111</v>
      </c>
      <c r="G134" s="6">
        <v>12</v>
      </c>
      <c r="H134" s="11">
        <f t="shared" si="116"/>
        <v>12.3518315401</v>
      </c>
      <c r="I134" s="11">
        <f t="shared" si="117"/>
        <v>285.5018315401</v>
      </c>
      <c r="J134" s="11">
        <f t="shared" si="118"/>
        <v>0.0814648622019002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0.994905685527132</v>
      </c>
      <c r="P134" s="11">
        <f t="shared" si="121"/>
        <v>0.0810498545753549</v>
      </c>
      <c r="Q134" s="16">
        <f t="shared" si="122"/>
        <v>0.0210729621895923</v>
      </c>
      <c r="R134" s="11">
        <f t="shared" si="123"/>
        <v>0.1355172</v>
      </c>
      <c r="S134" s="17">
        <f t="shared" si="124"/>
        <v>0.155500277378755</v>
      </c>
      <c r="T134" s="3">
        <v>0.01</v>
      </c>
      <c r="U134" s="18">
        <f t="shared" si="125"/>
        <v>0.00155500277378755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0.00900500277378755</v>
      </c>
      <c r="AU134" s="25">
        <f t="shared" si="129"/>
        <v>52.122</v>
      </c>
      <c r="AV134" s="1">
        <f t="shared" si="130"/>
        <v>0.26</v>
      </c>
      <c r="AW134" s="2">
        <f t="shared" si="131"/>
        <v>0.1</v>
      </c>
      <c r="AX134" s="1">
        <f t="shared" si="132"/>
        <v>81.7622950470268</v>
      </c>
      <c r="AY134" s="1">
        <f>SUM(AX123:AX134)</f>
        <v>1436.94625124562</v>
      </c>
    </row>
    <row r="135" s="1" customFormat="1" spans="1:46">
      <c r="A135" s="6"/>
      <c r="B135" s="6"/>
      <c r="C135" s="9">
        <v>12</v>
      </c>
      <c r="D135" s="12">
        <v>6.17569564896774</v>
      </c>
      <c r="E135" s="13">
        <f t="shared" si="133"/>
        <v>12.3518315401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4.49</v>
      </c>
      <c r="E139" s="9"/>
      <c r="F139" s="9"/>
      <c r="G139" s="6">
        <v>1</v>
      </c>
      <c r="H139" s="11">
        <f t="shared" ref="H139:H150" si="135">E140</f>
        <v>4.49</v>
      </c>
      <c r="I139" s="11">
        <f t="shared" ref="I139:I150" si="136">H139+273.15</f>
        <v>277.64</v>
      </c>
      <c r="J139" s="11">
        <f t="shared" ref="J139:J150" si="137">EXP(($C$18*(I139-$C$16))/($C$19*I139*$C$16))</f>
        <v>0.0310145890297841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0.00882985349677954</v>
      </c>
      <c r="Q139" s="16">
        <f t="shared" ref="Q139:Q150" si="141">P139*$B$125</f>
        <v>0.00229576190916268</v>
      </c>
      <c r="R139" s="11">
        <f t="shared" ref="R139:R150" si="142">L139*$B$125</f>
        <v>0.074022</v>
      </c>
      <c r="S139" s="17">
        <f t="shared" ref="S139:S150" si="143">Q139/R139</f>
        <v>0.0310145890297841</v>
      </c>
      <c r="T139" s="3">
        <v>0.01</v>
      </c>
      <c r="U139" s="18">
        <f t="shared" ref="U139:U150" si="144">S139*T139</f>
        <v>0.000310145890297841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0.00580014589029784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0.3</v>
      </c>
      <c r="AX139" s="1">
        <f t="shared" ref="AX139:AX150" si="151">AW139*10000*AV139*0.67*AU139*AT139</f>
        <v>86.297018217417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3.29104821796774</v>
      </c>
      <c r="E140" s="13">
        <f t="shared" ref="E140:E151" si="154">D139</f>
        <v>4.49</v>
      </c>
      <c r="F140" s="9" t="s">
        <v>109</v>
      </c>
      <c r="G140" s="6">
        <v>2</v>
      </c>
      <c r="H140" s="11">
        <f t="shared" si="135"/>
        <v>3.29104821796774</v>
      </c>
      <c r="I140" s="11">
        <f t="shared" si="136"/>
        <v>276.441048217968</v>
      </c>
      <c r="J140" s="11">
        <f t="shared" si="137"/>
        <v>0.026638469994559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0.56057014650322</v>
      </c>
      <c r="P140" s="11">
        <f t="shared" si="140"/>
        <v>0.0149327310274716</v>
      </c>
      <c r="Q140" s="16">
        <f t="shared" si="141"/>
        <v>0.00388251006714262</v>
      </c>
      <c r="R140" s="11">
        <f t="shared" si="142"/>
        <v>0.074022</v>
      </c>
      <c r="S140" s="17">
        <f t="shared" si="143"/>
        <v>0.0524507587898546</v>
      </c>
      <c r="T140" s="3">
        <v>0.01</v>
      </c>
      <c r="U140" s="18">
        <f t="shared" si="144"/>
        <v>0.000524507587898546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0.00601450758789855</v>
      </c>
      <c r="AU140" s="25">
        <f t="shared" si="148"/>
        <v>28.47</v>
      </c>
      <c r="AV140" s="1">
        <f t="shared" si="149"/>
        <v>0.26</v>
      </c>
      <c r="AW140" s="2">
        <f t="shared" si="150"/>
        <v>0.3</v>
      </c>
      <c r="AX140" s="1">
        <f t="shared" si="151"/>
        <v>89.4863820149567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3.77517204003571</v>
      </c>
      <c r="E141" s="13">
        <f t="shared" si="154"/>
        <v>3.29104821796774</v>
      </c>
      <c r="F141" s="9" t="s">
        <v>109</v>
      </c>
      <c r="G141" s="6">
        <v>3</v>
      </c>
      <c r="H141" s="11">
        <f t="shared" si="135"/>
        <v>3.77517204003571</v>
      </c>
      <c r="I141" s="11">
        <f t="shared" si="136"/>
        <v>276.925172040036</v>
      </c>
      <c r="J141" s="11">
        <f t="shared" si="137"/>
        <v>0.0283302974405534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0.830337415475749</v>
      </c>
      <c r="P141" s="11">
        <f t="shared" si="140"/>
        <v>0.0235237059564483</v>
      </c>
      <c r="Q141" s="16">
        <f t="shared" si="141"/>
        <v>0.00611616354867656</v>
      </c>
      <c r="R141" s="11">
        <f t="shared" si="142"/>
        <v>0.074022</v>
      </c>
      <c r="S141" s="17">
        <f t="shared" si="143"/>
        <v>0.0826262941919504</v>
      </c>
      <c r="T141" s="3">
        <v>0.01</v>
      </c>
      <c r="U141" s="18">
        <f t="shared" si="144"/>
        <v>0.000826262941919504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0.0063162629419195</v>
      </c>
      <c r="AU141" s="25">
        <f t="shared" si="148"/>
        <v>28.47</v>
      </c>
      <c r="AV141" s="1">
        <f t="shared" si="149"/>
        <v>0.26</v>
      </c>
      <c r="AW141" s="2">
        <f t="shared" si="150"/>
        <v>0.3</v>
      </c>
      <c r="AX141" s="1">
        <f t="shared" si="151"/>
        <v>93.9760255128399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11.8122215177097</v>
      </c>
      <c r="E142" s="13">
        <f t="shared" si="154"/>
        <v>3.77517204003571</v>
      </c>
      <c r="F142" s="9" t="s">
        <v>109</v>
      </c>
      <c r="G142" s="6">
        <v>4</v>
      </c>
      <c r="H142" s="11">
        <f t="shared" si="135"/>
        <v>11.8122215177097</v>
      </c>
      <c r="I142" s="11">
        <f t="shared" si="136"/>
        <v>284.96222151771</v>
      </c>
      <c r="J142" s="11">
        <f t="shared" si="137"/>
        <v>0.0763701229589424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1.0915137095193</v>
      </c>
      <c r="P142" s="11">
        <f t="shared" si="140"/>
        <v>0.0833590362073603</v>
      </c>
      <c r="Q142" s="16">
        <f t="shared" si="141"/>
        <v>0.0216733494139137</v>
      </c>
      <c r="R142" s="11">
        <f t="shared" si="142"/>
        <v>0.074022</v>
      </c>
      <c r="S142" s="17">
        <f t="shared" si="143"/>
        <v>0.292796052712892</v>
      </c>
      <c r="T142" s="3">
        <v>0.01</v>
      </c>
      <c r="U142" s="18">
        <f t="shared" si="144"/>
        <v>0.00292796052712892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0.0128779605271289</v>
      </c>
      <c r="AU142" s="25">
        <f t="shared" si="148"/>
        <v>28.47</v>
      </c>
      <c r="AV142" s="1">
        <f t="shared" si="149"/>
        <v>0.26</v>
      </c>
      <c r="AW142" s="2">
        <f t="shared" si="150"/>
        <v>0.3</v>
      </c>
      <c r="AX142" s="1">
        <f t="shared" si="151"/>
        <v>191.603731221966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16.8665226660333</v>
      </c>
      <c r="E143" s="13">
        <f t="shared" si="154"/>
        <v>11.8122215177097</v>
      </c>
      <c r="F143" s="9" t="s">
        <v>109</v>
      </c>
      <c r="G143" s="6">
        <v>5</v>
      </c>
      <c r="H143" s="11">
        <f t="shared" si="135"/>
        <v>16.8665226660333</v>
      </c>
      <c r="I143" s="11">
        <f t="shared" si="136"/>
        <v>290.016522666033</v>
      </c>
      <c r="J143" s="11">
        <f t="shared" si="137"/>
        <v>0.138527811085295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0.957746939646343</v>
      </c>
      <c r="O143" s="11">
        <f t="shared" si="155"/>
        <v>0.335107733665597</v>
      </c>
      <c r="P143" s="11">
        <f t="shared" si="140"/>
        <v>0.046421740822449</v>
      </c>
      <c r="Q143" s="16">
        <f t="shared" si="141"/>
        <v>0.0120696526138367</v>
      </c>
      <c r="R143" s="11">
        <f t="shared" si="142"/>
        <v>0.074022</v>
      </c>
      <c r="S143" s="17">
        <f t="shared" si="143"/>
        <v>0.163054937908146</v>
      </c>
      <c r="T143" s="3">
        <v>0.01</v>
      </c>
      <c r="U143" s="18">
        <f t="shared" si="144"/>
        <v>0.00163054937908146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0.0115805493790815</v>
      </c>
      <c r="AU143" s="25">
        <f t="shared" si="148"/>
        <v>28.47</v>
      </c>
      <c r="AV143" s="1">
        <f t="shared" si="149"/>
        <v>0.26</v>
      </c>
      <c r="AW143" s="2">
        <f t="shared" si="150"/>
        <v>0.3</v>
      </c>
      <c r="AX143" s="1">
        <f t="shared" si="151"/>
        <v>172.300300653812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21.7370289551613</v>
      </c>
      <c r="E144" s="13">
        <f t="shared" si="154"/>
        <v>16.8665226660333</v>
      </c>
      <c r="F144" s="9" t="s">
        <v>111</v>
      </c>
      <c r="G144" s="6">
        <v>6</v>
      </c>
      <c r="H144" s="11">
        <f t="shared" si="135"/>
        <v>21.7370289551613</v>
      </c>
      <c r="I144" s="11">
        <f t="shared" si="136"/>
        <v>294.887028955161</v>
      </c>
      <c r="J144" s="11">
        <f t="shared" si="137"/>
        <v>0.241189700463234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0.573385992843148</v>
      </c>
      <c r="P144" s="11">
        <f t="shared" si="140"/>
        <v>0.138294795863653</v>
      </c>
      <c r="Q144" s="16">
        <f t="shared" si="141"/>
        <v>0.0359566469245498</v>
      </c>
      <c r="R144" s="11">
        <f t="shared" si="142"/>
        <v>0.074022</v>
      </c>
      <c r="S144" s="17">
        <f t="shared" si="143"/>
        <v>0.485756220104156</v>
      </c>
      <c r="T144" s="3">
        <v>0.01</v>
      </c>
      <c r="U144" s="18">
        <f t="shared" si="144"/>
        <v>0.00485756220104156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0.0148075622010416</v>
      </c>
      <c r="AU144" s="25">
        <f t="shared" si="148"/>
        <v>28.47</v>
      </c>
      <c r="AV144" s="1">
        <f t="shared" si="149"/>
        <v>0.26</v>
      </c>
      <c r="AW144" s="2">
        <f t="shared" si="150"/>
        <v>0.3</v>
      </c>
      <c r="AX144" s="1">
        <f t="shared" si="151"/>
        <v>220.313159218345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25.8705926163333</v>
      </c>
      <c r="E145" s="13">
        <f t="shared" si="154"/>
        <v>21.7370289551613</v>
      </c>
      <c r="F145" s="9" t="s">
        <v>109</v>
      </c>
      <c r="G145" s="6">
        <v>7</v>
      </c>
      <c r="H145" s="11">
        <f t="shared" si="135"/>
        <v>25.8705926163333</v>
      </c>
      <c r="I145" s="11">
        <f t="shared" si="136"/>
        <v>299.020592616333</v>
      </c>
      <c r="J145" s="11">
        <f t="shared" si="137"/>
        <v>0.380704578514408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0.719791196979495</v>
      </c>
      <c r="P145" s="11">
        <f t="shared" si="140"/>
        <v>0.27402780426446</v>
      </c>
      <c r="Q145" s="16">
        <f t="shared" si="141"/>
        <v>0.0712472291087595</v>
      </c>
      <c r="R145" s="11">
        <f t="shared" si="142"/>
        <v>0.074022</v>
      </c>
      <c r="S145" s="17">
        <f t="shared" si="143"/>
        <v>0.96251424047931</v>
      </c>
      <c r="T145" s="3">
        <v>0.01</v>
      </c>
      <c r="U145" s="18">
        <f t="shared" si="144"/>
        <v>0.0096251424047931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0.0245251424047931</v>
      </c>
      <c r="AU145" s="25">
        <f t="shared" si="148"/>
        <v>28.47</v>
      </c>
      <c r="AV145" s="1">
        <f t="shared" si="149"/>
        <v>0.26</v>
      </c>
      <c r="AW145" s="2">
        <f t="shared" si="150"/>
        <v>0.3</v>
      </c>
      <c r="AX145" s="1">
        <f t="shared" si="151"/>
        <v>364.895418308607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28.3089027251613</v>
      </c>
      <c r="E146" s="13">
        <f t="shared" si="154"/>
        <v>25.8705926163333</v>
      </c>
      <c r="F146" s="9" t="s">
        <v>109</v>
      </c>
      <c r="G146" s="6">
        <v>8</v>
      </c>
      <c r="H146" s="11">
        <f t="shared" si="135"/>
        <v>28.3089027251613</v>
      </c>
      <c r="I146" s="11">
        <f t="shared" si="136"/>
        <v>301.458902725161</v>
      </c>
      <c r="J146" s="11">
        <f t="shared" si="137"/>
        <v>0.49541671747296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0.730463392715035</v>
      </c>
      <c r="P146" s="11">
        <f t="shared" si="140"/>
        <v>0.361883776253045</v>
      </c>
      <c r="Q146" s="16">
        <f t="shared" si="141"/>
        <v>0.0940897818257916</v>
      </c>
      <c r="R146" s="11">
        <f t="shared" si="142"/>
        <v>0.074022</v>
      </c>
      <c r="S146" s="17">
        <f t="shared" si="143"/>
        <v>1.27110564191445</v>
      </c>
      <c r="T146" s="3">
        <v>0.01</v>
      </c>
      <c r="U146" s="18">
        <f t="shared" si="144"/>
        <v>0.0127110564191445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0.0276110564191445</v>
      </c>
      <c r="AU146" s="25">
        <f t="shared" si="148"/>
        <v>28.47</v>
      </c>
      <c r="AV146" s="1">
        <f t="shared" si="149"/>
        <v>0.26</v>
      </c>
      <c r="AW146" s="2">
        <f t="shared" si="150"/>
        <v>0.3</v>
      </c>
      <c r="AX146" s="1">
        <f t="shared" si="151"/>
        <v>410.808949269841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27.8796995529032</v>
      </c>
      <c r="E147" s="13">
        <f t="shared" si="154"/>
        <v>28.3089027251613</v>
      </c>
      <c r="F147" s="9" t="s">
        <v>109</v>
      </c>
      <c r="G147" s="6">
        <v>9</v>
      </c>
      <c r="H147" s="11">
        <f t="shared" si="135"/>
        <v>27.8796995529032</v>
      </c>
      <c r="I147" s="11">
        <f t="shared" si="136"/>
        <v>301.029699552903</v>
      </c>
      <c r="J147" s="11">
        <f t="shared" si="137"/>
        <v>0.473119515718135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0.653279616461991</v>
      </c>
      <c r="P147" s="11">
        <f t="shared" si="140"/>
        <v>0.309079335769026</v>
      </c>
      <c r="Q147" s="16">
        <f t="shared" si="141"/>
        <v>0.0803606272999467</v>
      </c>
      <c r="R147" s="11">
        <f t="shared" si="142"/>
        <v>0.074022</v>
      </c>
      <c r="S147" s="17">
        <f t="shared" si="143"/>
        <v>1.08563166761161</v>
      </c>
      <c r="T147" s="3">
        <v>0.01</v>
      </c>
      <c r="U147" s="18">
        <f t="shared" si="144"/>
        <v>0.0108563166761161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0.0208063166761161</v>
      </c>
      <c r="AU147" s="25">
        <f t="shared" si="148"/>
        <v>28.47</v>
      </c>
      <c r="AV147" s="1">
        <f t="shared" si="149"/>
        <v>0.26</v>
      </c>
      <c r="AW147" s="2">
        <f t="shared" si="150"/>
        <v>0.3</v>
      </c>
      <c r="AX147" s="1">
        <f t="shared" si="151"/>
        <v>309.565159772893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23.7894671653333</v>
      </c>
      <c r="E148" s="13">
        <f t="shared" si="154"/>
        <v>27.8796995529032</v>
      </c>
      <c r="F148" s="9" t="s">
        <v>109</v>
      </c>
      <c r="G148" s="6">
        <v>10</v>
      </c>
      <c r="H148" s="11">
        <f t="shared" si="135"/>
        <v>23.7894671653333</v>
      </c>
      <c r="I148" s="11">
        <f t="shared" si="136"/>
        <v>296.939467165333</v>
      </c>
      <c r="J148" s="11">
        <f t="shared" si="137"/>
        <v>0.303022863884013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0.628900280692965</v>
      </c>
      <c r="P148" s="11">
        <f t="shared" si="140"/>
        <v>0.190571164153042</v>
      </c>
      <c r="Q148" s="16">
        <f t="shared" si="141"/>
        <v>0.0495485026797909</v>
      </c>
      <c r="R148" s="11">
        <f t="shared" si="142"/>
        <v>0.074022</v>
      </c>
      <c r="S148" s="17">
        <f t="shared" si="143"/>
        <v>0.669375357053186</v>
      </c>
      <c r="T148" s="3">
        <v>0.01</v>
      </c>
      <c r="U148" s="18">
        <f t="shared" si="144"/>
        <v>0.00669375357053186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0.0166437535705319</v>
      </c>
      <c r="AU148" s="25">
        <f t="shared" si="148"/>
        <v>28.47</v>
      </c>
      <c r="AV148" s="1">
        <f t="shared" si="149"/>
        <v>0.26</v>
      </c>
      <c r="AW148" s="2">
        <f t="shared" si="150"/>
        <v>0.3</v>
      </c>
      <c r="AX148" s="1">
        <f t="shared" si="151"/>
        <v>247.63278928638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17.9050696887097</v>
      </c>
      <c r="E149" s="13">
        <f t="shared" si="154"/>
        <v>23.7894671653333</v>
      </c>
      <c r="F149" s="9" t="s">
        <v>109</v>
      </c>
      <c r="G149" s="6">
        <v>11</v>
      </c>
      <c r="H149" s="11">
        <f t="shared" si="135"/>
        <v>17.9050696887097</v>
      </c>
      <c r="I149" s="11">
        <f t="shared" si="136"/>
        <v>291.05506968871</v>
      </c>
      <c r="J149" s="11">
        <f t="shared" si="137"/>
        <v>0.156157884770341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0.416412660712927</v>
      </c>
      <c r="O149" s="11">
        <f t="shared" si="155"/>
        <v>0.306616455826996</v>
      </c>
      <c r="P149" s="11">
        <f t="shared" si="140"/>
        <v>0.0478805771777223</v>
      </c>
      <c r="Q149" s="16">
        <f t="shared" si="141"/>
        <v>0.0124489500662078</v>
      </c>
      <c r="R149" s="11">
        <f t="shared" si="142"/>
        <v>0.074022</v>
      </c>
      <c r="S149" s="17">
        <f t="shared" si="143"/>
        <v>0.168179055770012</v>
      </c>
      <c r="T149" s="3">
        <v>0.01</v>
      </c>
      <c r="U149" s="18">
        <f t="shared" si="144"/>
        <v>0.00168179055770012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0.00717179055770012</v>
      </c>
      <c r="AU149" s="25">
        <f t="shared" si="148"/>
        <v>28.47</v>
      </c>
      <c r="AV149" s="1">
        <f t="shared" si="149"/>
        <v>0.26</v>
      </c>
      <c r="AW149" s="2">
        <f t="shared" si="150"/>
        <v>0.3</v>
      </c>
      <c r="AX149" s="1">
        <f t="shared" si="151"/>
        <v>106.704926413078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12.3518315401</v>
      </c>
      <c r="E150" s="13">
        <f t="shared" si="154"/>
        <v>17.9050696887097</v>
      </c>
      <c r="F150" s="9" t="s">
        <v>111</v>
      </c>
      <c r="G150" s="6">
        <v>12</v>
      </c>
      <c r="H150" s="11">
        <f t="shared" si="135"/>
        <v>12.3518315401</v>
      </c>
      <c r="I150" s="11">
        <f t="shared" si="136"/>
        <v>285.5018315401</v>
      </c>
      <c r="J150" s="11">
        <f t="shared" si="137"/>
        <v>0.0814648622019002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0.543435878649274</v>
      </c>
      <c r="P150" s="11">
        <f t="shared" si="140"/>
        <v>0.0442709289697317</v>
      </c>
      <c r="Q150" s="16">
        <f t="shared" si="141"/>
        <v>0.0115104415321302</v>
      </c>
      <c r="R150" s="11">
        <f t="shared" si="142"/>
        <v>0.074022</v>
      </c>
      <c r="S150" s="17">
        <f t="shared" si="143"/>
        <v>0.155500277378755</v>
      </c>
      <c r="T150" s="3">
        <v>0.01</v>
      </c>
      <c r="U150" s="18">
        <f t="shared" si="144"/>
        <v>0.00155500277378755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0.00704500277378755</v>
      </c>
      <c r="AU150" s="25">
        <f t="shared" si="148"/>
        <v>28.47</v>
      </c>
      <c r="AV150" s="1">
        <f t="shared" si="149"/>
        <v>0.26</v>
      </c>
      <c r="AW150" s="2">
        <f t="shared" si="150"/>
        <v>0.3</v>
      </c>
      <c r="AX150" s="1">
        <f t="shared" si="151"/>
        <v>104.818524259582</v>
      </c>
      <c r="AY150" s="1">
        <f>SUM(AX139:AX150)</f>
        <v>2398.40238414972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6.17569564896774</v>
      </c>
      <c r="E151" s="13">
        <f t="shared" si="154"/>
        <v>12.3518315401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E17" sqref="E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29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15.7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196.93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1825.64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53428369.6814481</v>
      </c>
      <c r="J16" s="7" t="s">
        <v>35</v>
      </c>
      <c r="K16" s="7">
        <f>I16/(10000*1000)</f>
        <v>5.34283696814481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29104711.6438356</v>
      </c>
      <c r="J17" s="7" t="s">
        <v>35</v>
      </c>
      <c r="K17" s="7">
        <f>I17/(10000*1000)</f>
        <v>2.91047116438356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11.8</v>
      </c>
      <c r="E29" s="9"/>
      <c r="F29" s="9"/>
      <c r="G29" s="6">
        <v>1</v>
      </c>
      <c r="H29" s="11">
        <f t="shared" ref="H29:H40" si="0">E30</f>
        <v>11.8</v>
      </c>
      <c r="I29" s="11">
        <f t="shared" ref="I29:I40" si="1">H29+273.15</f>
        <v>284.95</v>
      </c>
      <c r="J29" s="11">
        <f t="shared" ref="J29:J40" si="2">EXP(($C$18*(I29-$C$16))/($C$19*I29*$C$16))</f>
        <v>0.0762582847362126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0.0757556155426597</v>
      </c>
      <c r="Q29" s="16">
        <f t="shared" ref="Q29:Q40" si="6">P29*$B$31</f>
        <v>0.00984823002054576</v>
      </c>
      <c r="R29" s="11">
        <f t="shared" ref="R29:R40" si="7">L29*$B$31</f>
        <v>0.129143083333333</v>
      </c>
      <c r="S29" s="17">
        <f t="shared" ref="S29:S40" si="8">Q29/R29</f>
        <v>0.0762582847362128</v>
      </c>
      <c r="T29" s="3">
        <v>0.01</v>
      </c>
      <c r="U29" s="18">
        <f t="shared" ref="U29:U40" si="9">S29*T29</f>
        <v>0.000762582847362128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0.0226625828473621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0.341666666666667</v>
      </c>
      <c r="AU29" s="1">
        <f t="shared" ref="AU29:AU40" si="17">AT29*10000*AS29*0.67*AR29*AQ29</f>
        <v>669.974030986616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10.9139447021613</v>
      </c>
      <c r="E30" s="13">
        <f t="shared" ref="E30:E41" si="18">D29</f>
        <v>11.8</v>
      </c>
      <c r="F30" s="9" t="s">
        <v>109</v>
      </c>
      <c r="G30" s="6">
        <v>2</v>
      </c>
      <c r="H30" s="11">
        <f t="shared" si="0"/>
        <v>10.9139447021613</v>
      </c>
      <c r="I30" s="11">
        <f t="shared" si="1"/>
        <v>284.063944702161</v>
      </c>
      <c r="J30" s="11">
        <f t="shared" si="2"/>
        <v>0.0685485402169241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1.91106105112401</v>
      </c>
      <c r="P30" s="11">
        <f t="shared" si="5"/>
        <v>0.131000445319971</v>
      </c>
      <c r="Q30" s="16">
        <f t="shared" si="6"/>
        <v>0.0170300578915962</v>
      </c>
      <c r="R30" s="11">
        <f t="shared" si="7"/>
        <v>0.129143083333333</v>
      </c>
      <c r="S30" s="17">
        <f t="shared" si="8"/>
        <v>0.131869686335735</v>
      </c>
      <c r="T30" s="3">
        <v>0.01</v>
      </c>
      <c r="U30" s="18">
        <f t="shared" si="9"/>
        <v>0.00131869686335735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0.0232186968633573</v>
      </c>
      <c r="AR30" s="25">
        <f t="shared" si="15"/>
        <v>99.3408333333333</v>
      </c>
      <c r="AS30" s="1">
        <f t="shared" si="16"/>
        <v>0.13</v>
      </c>
      <c r="AT30" s="2">
        <f>$E$4/12</f>
        <v>0.341666666666667</v>
      </c>
      <c r="AU30" s="1">
        <f t="shared" si="17"/>
        <v>686.414431954762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12.2107958945714</v>
      </c>
      <c r="E31" s="13">
        <f t="shared" si="18"/>
        <v>10.9139447021613</v>
      </c>
      <c r="F31" s="9" t="s">
        <v>109</v>
      </c>
      <c r="G31" s="6">
        <v>3</v>
      </c>
      <c r="H31" s="11">
        <f t="shared" si="0"/>
        <v>12.2107958945714</v>
      </c>
      <c r="I31" s="11">
        <f t="shared" si="1"/>
        <v>285.360795894571</v>
      </c>
      <c r="J31" s="11">
        <f t="shared" si="2"/>
        <v>0.080103239468953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2.77346893913737</v>
      </c>
      <c r="P31" s="11">
        <f t="shared" si="5"/>
        <v>0.222163846591424</v>
      </c>
      <c r="Q31" s="16">
        <f t="shared" si="6"/>
        <v>0.0288813000568851</v>
      </c>
      <c r="R31" s="11">
        <f t="shared" si="7"/>
        <v>0.129143083333333</v>
      </c>
      <c r="S31" s="17">
        <f t="shared" si="8"/>
        <v>0.223637993699896</v>
      </c>
      <c r="T31" s="3">
        <v>0.01</v>
      </c>
      <c r="U31" s="18">
        <f t="shared" si="9"/>
        <v>0.00223637993699896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0.024136379936999</v>
      </c>
      <c r="AR31" s="25">
        <f t="shared" si="15"/>
        <v>99.3408333333333</v>
      </c>
      <c r="AS31" s="1">
        <f t="shared" si="16"/>
        <v>0.13</v>
      </c>
      <c r="AT31" s="2">
        <f>$E$4/12</f>
        <v>0.341666666666667</v>
      </c>
      <c r="AU31" s="1">
        <f t="shared" si="17"/>
        <v>713.543900478136</v>
      </c>
    </row>
    <row r="32" s="1" customFormat="1" spans="1:47">
      <c r="A32" s="6"/>
      <c r="B32" s="6"/>
      <c r="C32" s="9">
        <v>3</v>
      </c>
      <c r="D32" s="12">
        <v>14.7340295750968</v>
      </c>
      <c r="E32" s="13">
        <f t="shared" si="18"/>
        <v>12.2107958945714</v>
      </c>
      <c r="F32" s="9" t="s">
        <v>109</v>
      </c>
      <c r="G32" s="6">
        <v>4</v>
      </c>
      <c r="H32" s="11">
        <f t="shared" si="0"/>
        <v>14.7340295750968</v>
      </c>
      <c r="I32" s="11">
        <f t="shared" si="1"/>
        <v>287.884029575097</v>
      </c>
      <c r="J32" s="11">
        <f t="shared" si="2"/>
        <v>0.108026695940592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3.54471342587928</v>
      </c>
      <c r="P32" s="11">
        <f t="shared" si="5"/>
        <v>0.382923679453994</v>
      </c>
      <c r="Q32" s="16">
        <f t="shared" si="6"/>
        <v>0.0497800783290193</v>
      </c>
      <c r="R32" s="11">
        <f t="shared" si="7"/>
        <v>0.129143083333333</v>
      </c>
      <c r="S32" s="17">
        <f t="shared" si="8"/>
        <v>0.385464533168464</v>
      </c>
      <c r="T32" s="3">
        <v>0.01</v>
      </c>
      <c r="U32" s="18">
        <f t="shared" si="9"/>
        <v>0.00385464533168464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0.0333046453316846</v>
      </c>
      <c r="AR32" s="25">
        <f t="shared" si="15"/>
        <v>99.3408333333333</v>
      </c>
      <c r="AS32" s="1">
        <f t="shared" si="16"/>
        <v>0.13</v>
      </c>
      <c r="AT32" s="2">
        <f>$E$4/12</f>
        <v>0.341666666666667</v>
      </c>
      <c r="AU32" s="1">
        <f t="shared" si="17"/>
        <v>984.585368478666</v>
      </c>
    </row>
    <row r="33" s="1" customFormat="1" spans="1:47">
      <c r="A33" s="6"/>
      <c r="B33" s="6"/>
      <c r="C33" s="9">
        <v>4</v>
      </c>
      <c r="D33" s="12">
        <v>19.6740337166667</v>
      </c>
      <c r="E33" s="13">
        <f t="shared" si="18"/>
        <v>14.7340295750968</v>
      </c>
      <c r="F33" s="9" t="s">
        <v>109</v>
      </c>
      <c r="G33" s="6">
        <v>5</v>
      </c>
      <c r="H33" s="11">
        <f t="shared" si="0"/>
        <v>19.6740337166667</v>
      </c>
      <c r="I33" s="11">
        <f t="shared" si="1"/>
        <v>292.824033716667</v>
      </c>
      <c r="J33" s="11">
        <f t="shared" si="2"/>
        <v>0.191131433629616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3.00370025910402</v>
      </c>
      <c r="O33" s="11">
        <f t="shared" si="19"/>
        <v>1.1514978206546</v>
      </c>
      <c r="P33" s="11">
        <f t="shared" si="5"/>
        <v>0.220087429283092</v>
      </c>
      <c r="Q33" s="16">
        <f t="shared" si="6"/>
        <v>0.0286113658068019</v>
      </c>
      <c r="R33" s="11">
        <f t="shared" si="7"/>
        <v>0.129143083333333</v>
      </c>
      <c r="S33" s="17">
        <f t="shared" si="8"/>
        <v>0.221547798521681</v>
      </c>
      <c r="T33" s="3">
        <v>0.01</v>
      </c>
      <c r="U33" s="18">
        <f t="shared" si="9"/>
        <v>0.00221547798521681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0.0316654779852168</v>
      </c>
      <c r="AR33" s="25">
        <f t="shared" si="15"/>
        <v>99.3408333333333</v>
      </c>
      <c r="AS33" s="1">
        <f t="shared" si="16"/>
        <v>0.13</v>
      </c>
      <c r="AT33" s="2">
        <f>$E$4/12</f>
        <v>0.341666666666667</v>
      </c>
      <c r="AU33" s="1">
        <f t="shared" si="17"/>
        <v>936.126657396557</v>
      </c>
    </row>
    <row r="34" s="1" customFormat="1" spans="1:47">
      <c r="A34" s="6"/>
      <c r="B34" s="6"/>
      <c r="C34" s="9">
        <v>5</v>
      </c>
      <c r="D34" s="12">
        <v>21.837998076129</v>
      </c>
      <c r="E34" s="13">
        <f t="shared" si="18"/>
        <v>19.6740337166667</v>
      </c>
      <c r="F34" s="9" t="s">
        <v>111</v>
      </c>
      <c r="G34" s="6">
        <v>6</v>
      </c>
      <c r="H34" s="11">
        <f t="shared" si="0"/>
        <v>21.837998076129</v>
      </c>
      <c r="I34" s="11">
        <f t="shared" si="1"/>
        <v>294.987998076129</v>
      </c>
      <c r="J34" s="11">
        <f t="shared" si="2"/>
        <v>0.243931019165379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1.92481872470484</v>
      </c>
      <c r="P34" s="11">
        <f t="shared" si="5"/>
        <v>0.469522993225856</v>
      </c>
      <c r="Q34" s="16">
        <f t="shared" si="6"/>
        <v>0.0610379891193612</v>
      </c>
      <c r="R34" s="11">
        <f t="shared" si="7"/>
        <v>0.129143083333333</v>
      </c>
      <c r="S34" s="17">
        <f t="shared" si="8"/>
        <v>0.472638468463814</v>
      </c>
      <c r="T34" s="3">
        <v>0.01</v>
      </c>
      <c r="U34" s="18">
        <f t="shared" si="9"/>
        <v>0.00472638468463814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0.0341763846846381</v>
      </c>
      <c r="AR34" s="25">
        <f t="shared" si="15"/>
        <v>99.3408333333333</v>
      </c>
      <c r="AS34" s="1">
        <f t="shared" si="16"/>
        <v>0.13</v>
      </c>
      <c r="AT34" s="2">
        <f>$E$4/12</f>
        <v>0.341666666666667</v>
      </c>
      <c r="AU34" s="1">
        <f t="shared" si="17"/>
        <v>1010.35660259622</v>
      </c>
    </row>
    <row r="35" s="1" customFormat="1" spans="1:47">
      <c r="A35" s="6"/>
      <c r="B35" s="6"/>
      <c r="C35" s="9">
        <v>6</v>
      </c>
      <c r="D35" s="12">
        <v>25.1684899983333</v>
      </c>
      <c r="E35" s="13">
        <f t="shared" si="18"/>
        <v>21.837998076129</v>
      </c>
      <c r="F35" s="9" t="s">
        <v>109</v>
      </c>
      <c r="G35" s="6">
        <v>7</v>
      </c>
      <c r="H35" s="11">
        <f t="shared" si="0"/>
        <v>25.1684899983333</v>
      </c>
      <c r="I35" s="11">
        <f t="shared" si="1"/>
        <v>298.318489998333</v>
      </c>
      <c r="J35" s="11">
        <f t="shared" si="2"/>
        <v>0.352618695848612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2.44870406481232</v>
      </c>
      <c r="P35" s="11">
        <f t="shared" si="5"/>
        <v>0.863458833853315</v>
      </c>
      <c r="Q35" s="16">
        <f t="shared" si="6"/>
        <v>0.112249648400931</v>
      </c>
      <c r="R35" s="11">
        <f t="shared" si="7"/>
        <v>0.129143083333333</v>
      </c>
      <c r="S35" s="17">
        <f t="shared" si="8"/>
        <v>0.869188232955549</v>
      </c>
      <c r="T35" s="3">
        <v>0.01</v>
      </c>
      <c r="U35" s="18">
        <f t="shared" si="9"/>
        <v>0.00869188232955549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0.0435918823295555</v>
      </c>
      <c r="AR35" s="25">
        <f t="shared" si="15"/>
        <v>99.3408333333333</v>
      </c>
      <c r="AS35" s="1">
        <f t="shared" si="16"/>
        <v>0.13</v>
      </c>
      <c r="AT35" s="2">
        <f>$E$4/12</f>
        <v>0.341666666666667</v>
      </c>
      <c r="AU35" s="1">
        <f t="shared" si="17"/>
        <v>1288.70699863877</v>
      </c>
    </row>
    <row r="36" s="1" customFormat="1" spans="1:47">
      <c r="A36" s="6"/>
      <c r="B36" s="6"/>
      <c r="C36" s="9">
        <v>7</v>
      </c>
      <c r="D36" s="12">
        <v>27.1931780235484</v>
      </c>
      <c r="E36" s="13">
        <f t="shared" si="18"/>
        <v>25.1684899983333</v>
      </c>
      <c r="F36" s="9" t="s">
        <v>109</v>
      </c>
      <c r="G36" s="6">
        <v>8</v>
      </c>
      <c r="H36" s="11">
        <f t="shared" si="0"/>
        <v>27.1931780235484</v>
      </c>
      <c r="I36" s="11">
        <f t="shared" si="1"/>
        <v>300.343178023548</v>
      </c>
      <c r="J36" s="11">
        <f t="shared" si="2"/>
        <v>0.439401805907772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2.57865356429233</v>
      </c>
      <c r="P36" s="11">
        <f t="shared" si="5"/>
        <v>1.13306503296056</v>
      </c>
      <c r="Q36" s="16">
        <f t="shared" si="6"/>
        <v>0.147298454284873</v>
      </c>
      <c r="R36" s="11">
        <f t="shared" si="7"/>
        <v>0.129143083333333</v>
      </c>
      <c r="S36" s="17">
        <f t="shared" si="8"/>
        <v>1.1405833783965</v>
      </c>
      <c r="T36" s="3">
        <v>0.01</v>
      </c>
      <c r="U36" s="18">
        <f t="shared" si="9"/>
        <v>0.011405833783965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0.046305833783965</v>
      </c>
      <c r="AR36" s="25">
        <f t="shared" si="15"/>
        <v>99.3408333333333</v>
      </c>
      <c r="AS36" s="1">
        <f t="shared" si="16"/>
        <v>0.13</v>
      </c>
      <c r="AT36" s="2">
        <f>$E$4/12</f>
        <v>0.341666666666667</v>
      </c>
      <c r="AU36" s="1">
        <f t="shared" si="17"/>
        <v>1368.93955677476</v>
      </c>
    </row>
    <row r="37" s="1" customFormat="1" spans="1:47">
      <c r="A37" s="6"/>
      <c r="B37" s="6"/>
      <c r="C37" s="9">
        <v>8</v>
      </c>
      <c r="D37" s="12">
        <v>27.9915113716129</v>
      </c>
      <c r="E37" s="13">
        <f t="shared" si="18"/>
        <v>27.1931780235484</v>
      </c>
      <c r="F37" s="9" t="s">
        <v>109</v>
      </c>
      <c r="G37" s="6">
        <v>9</v>
      </c>
      <c r="H37" s="11">
        <f t="shared" si="0"/>
        <v>27.9915113716129</v>
      </c>
      <c r="I37" s="11">
        <f t="shared" si="1"/>
        <v>301.141511371613</v>
      </c>
      <c r="J37" s="11">
        <f t="shared" si="2"/>
        <v>0.478835681280304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2.4389968646651</v>
      </c>
      <c r="P37" s="11">
        <f t="shared" si="5"/>
        <v>1.16787872533244</v>
      </c>
      <c r="Q37" s="16">
        <f t="shared" si="6"/>
        <v>0.151824234293217</v>
      </c>
      <c r="R37" s="11">
        <f t="shared" si="7"/>
        <v>0.129143083333333</v>
      </c>
      <c r="S37" s="17">
        <f t="shared" si="8"/>
        <v>1.17562807371837</v>
      </c>
      <c r="T37" s="3">
        <v>0.01</v>
      </c>
      <c r="U37" s="18">
        <f t="shared" si="9"/>
        <v>0.0117562807371837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0.0412062807371837</v>
      </c>
      <c r="AR37" s="25">
        <f t="shared" si="15"/>
        <v>99.3408333333333</v>
      </c>
      <c r="AS37" s="1">
        <f t="shared" si="16"/>
        <v>0.13</v>
      </c>
      <c r="AT37" s="2">
        <f>$E$4/12</f>
        <v>0.341666666666667</v>
      </c>
      <c r="AU37" s="1">
        <f t="shared" si="17"/>
        <v>1218.18144884004</v>
      </c>
    </row>
    <row r="38" s="1" customFormat="1" spans="1:47">
      <c r="A38" s="6"/>
      <c r="B38" s="6"/>
      <c r="C38" s="9">
        <v>9</v>
      </c>
      <c r="D38" s="12">
        <v>25.8326389426667</v>
      </c>
      <c r="E38" s="13">
        <f t="shared" si="18"/>
        <v>27.9915113716129</v>
      </c>
      <c r="F38" s="9" t="s">
        <v>109</v>
      </c>
      <c r="G38" s="6">
        <v>10</v>
      </c>
      <c r="H38" s="11">
        <f t="shared" si="0"/>
        <v>25.8326389426667</v>
      </c>
      <c r="I38" s="11">
        <f t="shared" si="1"/>
        <v>298.982638942667</v>
      </c>
      <c r="J38" s="11">
        <f t="shared" si="2"/>
        <v>0.379134167486165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2.26452647266599</v>
      </c>
      <c r="P38" s="11">
        <f t="shared" si="5"/>
        <v>0.858559358964605</v>
      </c>
      <c r="Q38" s="16">
        <f t="shared" si="6"/>
        <v>0.111612716665399</v>
      </c>
      <c r="R38" s="11">
        <f t="shared" si="7"/>
        <v>0.129143083333333</v>
      </c>
      <c r="S38" s="17">
        <f t="shared" si="8"/>
        <v>0.864256248066445</v>
      </c>
      <c r="T38" s="3">
        <v>0.01</v>
      </c>
      <c r="U38" s="18">
        <f t="shared" si="9"/>
        <v>0.00864256248066445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0.0380925624806644</v>
      </c>
      <c r="AR38" s="25">
        <f t="shared" si="15"/>
        <v>99.3408333333333</v>
      </c>
      <c r="AS38" s="1">
        <f t="shared" si="16"/>
        <v>0.13</v>
      </c>
      <c r="AT38" s="2">
        <f>$E$4/12</f>
        <v>0.341666666666667</v>
      </c>
      <c r="AU38" s="1">
        <f t="shared" si="17"/>
        <v>1126.13058307036</v>
      </c>
    </row>
    <row r="39" s="1" customFormat="1" spans="1:47">
      <c r="A39" s="6"/>
      <c r="B39" s="6"/>
      <c r="C39" s="9">
        <v>10</v>
      </c>
      <c r="D39" s="12">
        <v>21.9356937896774</v>
      </c>
      <c r="E39" s="13">
        <f t="shared" si="18"/>
        <v>25.8326389426667</v>
      </c>
      <c r="F39" s="9" t="s">
        <v>109</v>
      </c>
      <c r="G39" s="6">
        <v>11</v>
      </c>
      <c r="H39" s="11">
        <f t="shared" si="0"/>
        <v>21.9356937896774</v>
      </c>
      <c r="I39" s="11">
        <f t="shared" si="1"/>
        <v>295.085693789677</v>
      </c>
      <c r="J39" s="11">
        <f t="shared" si="2"/>
        <v>0.246611303933771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1.33566875801632</v>
      </c>
      <c r="O39" s="11">
        <f t="shared" si="19"/>
        <v>1.0637066890184</v>
      </c>
      <c r="P39" s="11">
        <f t="shared" si="5"/>
        <v>0.262322093581902</v>
      </c>
      <c r="Q39" s="16">
        <f t="shared" si="6"/>
        <v>0.0341018721656473</v>
      </c>
      <c r="R39" s="11">
        <f t="shared" si="7"/>
        <v>0.129143083333333</v>
      </c>
      <c r="S39" s="17">
        <f t="shared" si="8"/>
        <v>0.26406270692505</v>
      </c>
      <c r="T39" s="3">
        <v>0.01</v>
      </c>
      <c r="U39" s="18">
        <f t="shared" si="9"/>
        <v>0.0026406270692505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0.0245406270692505</v>
      </c>
      <c r="AR39" s="25">
        <f t="shared" si="15"/>
        <v>99.3408333333333</v>
      </c>
      <c r="AS39" s="1">
        <f t="shared" si="16"/>
        <v>0.13</v>
      </c>
      <c r="AT39" s="2">
        <f>$E$4/12</f>
        <v>0.341666666666667</v>
      </c>
      <c r="AU39" s="1">
        <f t="shared" si="17"/>
        <v>725.494660130444</v>
      </c>
    </row>
    <row r="40" s="1" customFormat="1" spans="1:48">
      <c r="A40" s="6"/>
      <c r="B40" s="6"/>
      <c r="C40" s="9">
        <v>11</v>
      </c>
      <c r="D40" s="12">
        <v>16.569643971</v>
      </c>
      <c r="E40" s="13">
        <f t="shared" si="18"/>
        <v>21.9356937896774</v>
      </c>
      <c r="F40" s="9" t="s">
        <v>111</v>
      </c>
      <c r="G40" s="6">
        <v>12</v>
      </c>
      <c r="H40" s="11">
        <f t="shared" si="0"/>
        <v>16.569643971</v>
      </c>
      <c r="I40" s="11">
        <f t="shared" si="1"/>
        <v>289.719643971</v>
      </c>
      <c r="J40" s="11">
        <f t="shared" si="2"/>
        <v>0.133843108512003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1.79479292876983</v>
      </c>
      <c r="P40" s="11">
        <f t="shared" si="5"/>
        <v>0.240220664721917</v>
      </c>
      <c r="Q40" s="16">
        <f t="shared" si="6"/>
        <v>0.0312286864138492</v>
      </c>
      <c r="R40" s="11">
        <f t="shared" si="7"/>
        <v>0.129143083333333</v>
      </c>
      <c r="S40" s="17">
        <f t="shared" si="8"/>
        <v>0.241814626132508</v>
      </c>
      <c r="T40" s="3">
        <v>0.01</v>
      </c>
      <c r="U40" s="18">
        <f t="shared" si="9"/>
        <v>0.00241814626132508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0.0243181462613251</v>
      </c>
      <c r="AR40" s="25">
        <f t="shared" si="15"/>
        <v>99.3408333333333</v>
      </c>
      <c r="AS40" s="1">
        <f t="shared" si="16"/>
        <v>0.13</v>
      </c>
      <c r="AT40" s="2">
        <f>$E$4/12</f>
        <v>0.341666666666667</v>
      </c>
      <c r="AU40" s="1">
        <f t="shared" si="17"/>
        <v>718.917459080286</v>
      </c>
      <c r="AV40" s="1">
        <f>SUM(AU29:AU40)</f>
        <v>11447.3716984256</v>
      </c>
    </row>
    <row r="41" s="1" customFormat="1" spans="1:46">
      <c r="A41" s="6"/>
      <c r="B41" s="6"/>
      <c r="C41" s="9">
        <v>12</v>
      </c>
      <c r="D41" s="12">
        <v>12.0588198806452</v>
      </c>
      <c r="E41" s="13">
        <f t="shared" si="18"/>
        <v>16.569643971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11.8</v>
      </c>
      <c r="E44" s="9"/>
      <c r="F44" s="9"/>
      <c r="G44" s="6">
        <v>1</v>
      </c>
      <c r="H44" s="11">
        <f t="shared" ref="H44:H55" si="20">E45</f>
        <v>11.8</v>
      </c>
      <c r="I44" s="11">
        <f t="shared" ref="I44:I55" si="21">H44+273.15</f>
        <v>284.95</v>
      </c>
      <c r="J44" s="11">
        <f t="shared" ref="J44:J55" si="22">EXP(($C$18*(I44-$C$16))/($C$19*I44*$C$16))</f>
        <v>0.0762582847362126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0.0741505057461037</v>
      </c>
      <c r="Q44" s="16">
        <f t="shared" ref="Q44:Q55" si="26">P44*$B$46</f>
        <v>0.00963956574699347</v>
      </c>
      <c r="R44" s="11">
        <f t="shared" ref="R44:R55" si="27">L44*$B$46</f>
        <v>0.1264068</v>
      </c>
      <c r="S44" s="17">
        <f t="shared" ref="S44:S55" si="28">Q44/R44</f>
        <v>0.0762582847362126</v>
      </c>
      <c r="T44" s="3">
        <v>0.01</v>
      </c>
      <c r="U44" s="18">
        <f t="shared" ref="U44:U55" si="29">S44*T44</f>
        <v>0.000762582847362126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0.0198625828473621</v>
      </c>
      <c r="AR44" s="25">
        <f t="shared" ref="AR44:AR55" si="35">$B$44/12</f>
        <v>97.236</v>
      </c>
      <c r="AS44" s="1">
        <f t="shared" ref="AS44:AS55" si="36">$B$46</f>
        <v>0.13</v>
      </c>
      <c r="AT44" s="2">
        <f>$E$3/12</f>
        <v>2.41666666666667</v>
      </c>
      <c r="AU44" s="1">
        <f t="shared" ref="AU44:AU55" si="37">AT44*10000*AS44*0.67*AR44*AQ44</f>
        <v>4065.34786608674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10.9139447021613</v>
      </c>
      <c r="E45" s="13">
        <f t="shared" ref="E45:E56" si="38">D44</f>
        <v>11.8</v>
      </c>
      <c r="F45" s="9" t="s">
        <v>109</v>
      </c>
      <c r="G45" s="6">
        <v>2</v>
      </c>
      <c r="H45" s="11">
        <f t="shared" si="20"/>
        <v>10.9139447021613</v>
      </c>
      <c r="I45" s="11">
        <f t="shared" si="21"/>
        <v>284.063944702161</v>
      </c>
      <c r="J45" s="11">
        <f t="shared" si="22"/>
        <v>0.0685485402169241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1.8705694942539</v>
      </c>
      <c r="P45" s="11">
        <f t="shared" si="25"/>
        <v>0.128224808205415</v>
      </c>
      <c r="Q45" s="16">
        <f t="shared" si="26"/>
        <v>0.0166692250667039</v>
      </c>
      <c r="R45" s="11">
        <f t="shared" si="27"/>
        <v>0.1264068</v>
      </c>
      <c r="S45" s="17">
        <f t="shared" si="28"/>
        <v>0.131869686335734</v>
      </c>
      <c r="T45" s="3">
        <v>0.01</v>
      </c>
      <c r="U45" s="18">
        <f t="shared" si="29"/>
        <v>0.00131869686335734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0.0204186968633573</v>
      </c>
      <c r="AR45" s="25">
        <f t="shared" si="35"/>
        <v>97.236</v>
      </c>
      <c r="AS45" s="1">
        <f t="shared" si="36"/>
        <v>0.13</v>
      </c>
      <c r="AT45" s="2">
        <f>$E$3/12</f>
        <v>2.41666666666667</v>
      </c>
      <c r="AU45" s="1">
        <f t="shared" si="37"/>
        <v>4179.16976657171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12.2107958945714</v>
      </c>
      <c r="E46" s="13">
        <f t="shared" si="38"/>
        <v>10.9139447021613</v>
      </c>
      <c r="F46" s="9" t="s">
        <v>109</v>
      </c>
      <c r="G46" s="6">
        <v>3</v>
      </c>
      <c r="H46" s="11">
        <f t="shared" si="20"/>
        <v>12.2107958945714</v>
      </c>
      <c r="I46" s="11">
        <f t="shared" si="21"/>
        <v>285.360795894571</v>
      </c>
      <c r="J46" s="11">
        <f t="shared" si="22"/>
        <v>0.080103239468953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2.71470468604848</v>
      </c>
      <c r="P46" s="11">
        <f t="shared" si="25"/>
        <v>0.21745663955403</v>
      </c>
      <c r="Q46" s="16">
        <f t="shared" si="26"/>
        <v>0.028269363142024</v>
      </c>
      <c r="R46" s="11">
        <f t="shared" si="27"/>
        <v>0.1264068</v>
      </c>
      <c r="S46" s="17">
        <f t="shared" si="28"/>
        <v>0.223637993699896</v>
      </c>
      <c r="T46" s="3">
        <v>0.01</v>
      </c>
      <c r="U46" s="18">
        <f t="shared" si="29"/>
        <v>0.00223637993699896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0.021336379936999</v>
      </c>
      <c r="AR46" s="25">
        <f t="shared" si="35"/>
        <v>97.236</v>
      </c>
      <c r="AS46" s="1">
        <f t="shared" si="36"/>
        <v>0.13</v>
      </c>
      <c r="AT46" s="2">
        <f>$E$3/12</f>
        <v>2.41666666666667</v>
      </c>
      <c r="AU46" s="1">
        <f t="shared" si="37"/>
        <v>4366.9953355746</v>
      </c>
    </row>
    <row r="47" s="1" customFormat="1" spans="1:47">
      <c r="A47" s="6"/>
      <c r="B47" s="6"/>
      <c r="C47" s="9">
        <v>3</v>
      </c>
      <c r="D47" s="12">
        <v>14.7340295750968</v>
      </c>
      <c r="E47" s="13">
        <f t="shared" si="38"/>
        <v>12.2107958945714</v>
      </c>
      <c r="F47" s="9" t="s">
        <v>109</v>
      </c>
      <c r="G47" s="6">
        <v>4</v>
      </c>
      <c r="H47" s="11">
        <f t="shared" si="20"/>
        <v>14.7340295750968</v>
      </c>
      <c r="I47" s="11">
        <f t="shared" si="21"/>
        <v>287.884029575097</v>
      </c>
      <c r="J47" s="11">
        <f t="shared" si="22"/>
        <v>0.108026695940592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3.46960804649445</v>
      </c>
      <c r="P47" s="11">
        <f t="shared" si="25"/>
        <v>0.374810293471687</v>
      </c>
      <c r="Q47" s="16">
        <f t="shared" si="26"/>
        <v>0.0487253381513193</v>
      </c>
      <c r="R47" s="11">
        <f t="shared" si="27"/>
        <v>0.1264068</v>
      </c>
      <c r="S47" s="17">
        <f t="shared" si="28"/>
        <v>0.385464533168463</v>
      </c>
      <c r="T47" s="3">
        <v>0.01</v>
      </c>
      <c r="U47" s="18">
        <f t="shared" si="29"/>
        <v>0.00385464533168463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0.0319046453316846</v>
      </c>
      <c r="AR47" s="25">
        <f t="shared" si="35"/>
        <v>97.236</v>
      </c>
      <c r="AS47" s="1">
        <f t="shared" si="36"/>
        <v>0.13</v>
      </c>
      <c r="AT47" s="2">
        <f>$E$3/12</f>
        <v>2.41666666666667</v>
      </c>
      <c r="AU47" s="1">
        <f t="shared" si="37"/>
        <v>6530.04107341678</v>
      </c>
    </row>
    <row r="48" s="1" customFormat="1" spans="1:47">
      <c r="A48" s="6"/>
      <c r="B48" s="6"/>
      <c r="C48" s="9">
        <v>4</v>
      </c>
      <c r="D48" s="12">
        <v>19.6740337166667</v>
      </c>
      <c r="E48" s="13">
        <f t="shared" si="38"/>
        <v>14.7340295750968</v>
      </c>
      <c r="F48" s="9" t="s">
        <v>109</v>
      </c>
      <c r="G48" s="6">
        <v>5</v>
      </c>
      <c r="H48" s="11">
        <f t="shared" si="20"/>
        <v>19.6740337166667</v>
      </c>
      <c r="I48" s="11">
        <f t="shared" si="21"/>
        <v>292.824033716667</v>
      </c>
      <c r="J48" s="11">
        <f t="shared" si="22"/>
        <v>0.191131433629616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2.94005786537163</v>
      </c>
      <c r="O48" s="11">
        <f t="shared" si="39"/>
        <v>1.12709988765114</v>
      </c>
      <c r="P48" s="11">
        <f t="shared" si="25"/>
        <v>0.215424217370541</v>
      </c>
      <c r="Q48" s="16">
        <f t="shared" si="26"/>
        <v>0.0280051482581704</v>
      </c>
      <c r="R48" s="11">
        <f t="shared" si="27"/>
        <v>0.1264068</v>
      </c>
      <c r="S48" s="17">
        <f t="shared" si="28"/>
        <v>0.221547798521681</v>
      </c>
      <c r="T48" s="3">
        <v>0.01</v>
      </c>
      <c r="U48" s="18">
        <f t="shared" si="29"/>
        <v>0.00221547798521681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0.0302654779852168</v>
      </c>
      <c r="AR48" s="25">
        <f t="shared" si="35"/>
        <v>97.236</v>
      </c>
      <c r="AS48" s="1">
        <f t="shared" si="36"/>
        <v>0.13</v>
      </c>
      <c r="AT48" s="2">
        <f>$E$3/12</f>
        <v>2.41666666666667</v>
      </c>
      <c r="AU48" s="1">
        <f t="shared" si="37"/>
        <v>6194.54666539688</v>
      </c>
    </row>
    <row r="49" s="1" customFormat="1" spans="1:47">
      <c r="A49" s="6"/>
      <c r="B49" s="6"/>
      <c r="C49" s="9">
        <v>5</v>
      </c>
      <c r="D49" s="12">
        <v>21.837998076129</v>
      </c>
      <c r="E49" s="13">
        <f t="shared" si="38"/>
        <v>19.6740337166667</v>
      </c>
      <c r="F49" s="9" t="s">
        <v>111</v>
      </c>
      <c r="G49" s="6">
        <v>6</v>
      </c>
      <c r="H49" s="11">
        <f t="shared" si="20"/>
        <v>21.837998076129</v>
      </c>
      <c r="I49" s="11">
        <f t="shared" si="21"/>
        <v>294.987998076129</v>
      </c>
      <c r="J49" s="11">
        <f t="shared" si="22"/>
        <v>0.243931019165379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1.8840356702806</v>
      </c>
      <c r="P49" s="11">
        <f t="shared" si="25"/>
        <v>0.459574741195473</v>
      </c>
      <c r="Q49" s="16">
        <f t="shared" si="26"/>
        <v>0.0597447163554115</v>
      </c>
      <c r="R49" s="11">
        <f t="shared" si="27"/>
        <v>0.1264068</v>
      </c>
      <c r="S49" s="17">
        <f t="shared" si="28"/>
        <v>0.472638468463813</v>
      </c>
      <c r="T49" s="3">
        <v>0.01</v>
      </c>
      <c r="U49" s="18">
        <f t="shared" si="29"/>
        <v>0.00472638468463813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0.0327763846846381</v>
      </c>
      <c r="AR49" s="25">
        <f t="shared" si="35"/>
        <v>97.236</v>
      </c>
      <c r="AS49" s="1">
        <f t="shared" si="36"/>
        <v>0.13</v>
      </c>
      <c r="AT49" s="2">
        <f>$E$3/12</f>
        <v>2.41666666666667</v>
      </c>
      <c r="AU49" s="1">
        <f t="shared" si="37"/>
        <v>6708.46317217137</v>
      </c>
    </row>
    <row r="50" s="1" customFormat="1" spans="1:47">
      <c r="A50" s="6"/>
      <c r="B50" s="6"/>
      <c r="C50" s="9">
        <v>6</v>
      </c>
      <c r="D50" s="12">
        <v>25.1684899983333</v>
      </c>
      <c r="E50" s="13">
        <f t="shared" si="38"/>
        <v>21.837998076129</v>
      </c>
      <c r="F50" s="9" t="s">
        <v>109</v>
      </c>
      <c r="G50" s="6">
        <v>7</v>
      </c>
      <c r="H50" s="11">
        <f t="shared" si="20"/>
        <v>25.1684899983333</v>
      </c>
      <c r="I50" s="11">
        <f t="shared" si="21"/>
        <v>298.318489998333</v>
      </c>
      <c r="J50" s="11">
        <f t="shared" si="22"/>
        <v>0.352618695848612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2.39682092908512</v>
      </c>
      <c r="P50" s="11">
        <f t="shared" si="25"/>
        <v>0.845163870196656</v>
      </c>
      <c r="Q50" s="16">
        <f t="shared" si="26"/>
        <v>0.109871303125565</v>
      </c>
      <c r="R50" s="11">
        <f t="shared" si="27"/>
        <v>0.1264068</v>
      </c>
      <c r="S50" s="17">
        <f t="shared" si="28"/>
        <v>0.869188232955547</v>
      </c>
      <c r="T50" s="3">
        <v>0.01</v>
      </c>
      <c r="U50" s="18">
        <f t="shared" si="29"/>
        <v>0.00869188232955547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0.0427918823295555</v>
      </c>
      <c r="AR50" s="25">
        <f t="shared" si="35"/>
        <v>97.236</v>
      </c>
      <c r="AS50" s="1">
        <f t="shared" si="36"/>
        <v>0.13</v>
      </c>
      <c r="AT50" s="2">
        <f>$E$3/12</f>
        <v>2.41666666666667</v>
      </c>
      <c r="AU50" s="1">
        <f t="shared" si="37"/>
        <v>8758.37190214144</v>
      </c>
    </row>
    <row r="51" s="1" customFormat="1" spans="1:47">
      <c r="A51" s="6"/>
      <c r="B51" s="6"/>
      <c r="C51" s="9">
        <v>7</v>
      </c>
      <c r="D51" s="12">
        <v>27.1931780235484</v>
      </c>
      <c r="E51" s="13">
        <f t="shared" si="38"/>
        <v>25.1684899983333</v>
      </c>
      <c r="F51" s="9" t="s">
        <v>109</v>
      </c>
      <c r="G51" s="6">
        <v>8</v>
      </c>
      <c r="H51" s="11">
        <f t="shared" si="20"/>
        <v>27.1931780235484</v>
      </c>
      <c r="I51" s="11">
        <f t="shared" si="21"/>
        <v>300.343178023548</v>
      </c>
      <c r="J51" s="11">
        <f t="shared" si="22"/>
        <v>0.439401805907772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2.52401705888847</v>
      </c>
      <c r="P51" s="11">
        <f t="shared" si="25"/>
        <v>1.10905765381762</v>
      </c>
      <c r="Q51" s="16">
        <f t="shared" si="26"/>
        <v>0.14417749499629</v>
      </c>
      <c r="R51" s="11">
        <f t="shared" si="27"/>
        <v>0.1264068</v>
      </c>
      <c r="S51" s="17">
        <f t="shared" si="28"/>
        <v>1.1405833783965</v>
      </c>
      <c r="T51" s="3">
        <v>0.01</v>
      </c>
      <c r="U51" s="18">
        <f t="shared" si="29"/>
        <v>0.011405833783965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0.045505833783965</v>
      </c>
      <c r="AR51" s="25">
        <f t="shared" si="35"/>
        <v>97.236</v>
      </c>
      <c r="AS51" s="1">
        <f t="shared" si="36"/>
        <v>0.13</v>
      </c>
      <c r="AT51" s="2">
        <f>$E$3/12</f>
        <v>2.41666666666667</v>
      </c>
      <c r="AU51" s="1">
        <f t="shared" si="37"/>
        <v>9313.84632551493</v>
      </c>
    </row>
    <row r="52" s="1" customFormat="1" spans="1:47">
      <c r="A52" s="6"/>
      <c r="B52" s="6"/>
      <c r="C52" s="9">
        <v>8</v>
      </c>
      <c r="D52" s="12">
        <v>27.9915113716129</v>
      </c>
      <c r="E52" s="13">
        <f t="shared" si="38"/>
        <v>27.1931780235484</v>
      </c>
      <c r="F52" s="9" t="s">
        <v>109</v>
      </c>
      <c r="G52" s="6">
        <v>9</v>
      </c>
      <c r="H52" s="11">
        <f t="shared" si="20"/>
        <v>27.9915113716129</v>
      </c>
      <c r="I52" s="11">
        <f t="shared" si="21"/>
        <v>301.141511371613</v>
      </c>
      <c r="J52" s="11">
        <f t="shared" si="22"/>
        <v>0.478835681280304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2.38731940507085</v>
      </c>
      <c r="P52" s="11">
        <f t="shared" si="25"/>
        <v>1.14313371376079</v>
      </c>
      <c r="Q52" s="16">
        <f t="shared" si="26"/>
        <v>0.148607382788903</v>
      </c>
      <c r="R52" s="11">
        <f t="shared" si="27"/>
        <v>0.1264068</v>
      </c>
      <c r="S52" s="17">
        <f t="shared" si="28"/>
        <v>1.17562807371837</v>
      </c>
      <c r="T52" s="3">
        <v>0.01</v>
      </c>
      <c r="U52" s="18">
        <f t="shared" si="29"/>
        <v>0.0117562807371837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0.0398062807371837</v>
      </c>
      <c r="AR52" s="25">
        <f t="shared" si="35"/>
        <v>97.236</v>
      </c>
      <c r="AS52" s="1">
        <f t="shared" si="36"/>
        <v>0.13</v>
      </c>
      <c r="AT52" s="2">
        <f>$E$3/12</f>
        <v>2.41666666666667</v>
      </c>
      <c r="AU52" s="1">
        <f t="shared" si="37"/>
        <v>8147.29784617365</v>
      </c>
    </row>
    <row r="53" s="1" customFormat="1" spans="1:47">
      <c r="A53" s="6"/>
      <c r="B53" s="6"/>
      <c r="C53" s="9">
        <v>9</v>
      </c>
      <c r="D53" s="12">
        <v>25.8326389426667</v>
      </c>
      <c r="E53" s="13">
        <f t="shared" si="38"/>
        <v>27.9915113716129</v>
      </c>
      <c r="F53" s="9" t="s">
        <v>109</v>
      </c>
      <c r="G53" s="6">
        <v>10</v>
      </c>
      <c r="H53" s="11">
        <f t="shared" si="20"/>
        <v>25.8326389426667</v>
      </c>
      <c r="I53" s="11">
        <f t="shared" si="21"/>
        <v>298.982638942667</v>
      </c>
      <c r="J53" s="11">
        <f t="shared" si="22"/>
        <v>0.379134167486165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2.21654569131006</v>
      </c>
      <c r="P53" s="11">
        <f t="shared" si="25"/>
        <v>0.840368205369887</v>
      </c>
      <c r="Q53" s="16">
        <f t="shared" si="26"/>
        <v>0.109247866698085</v>
      </c>
      <c r="R53" s="11">
        <f t="shared" si="27"/>
        <v>0.1264068</v>
      </c>
      <c r="S53" s="17">
        <f t="shared" si="28"/>
        <v>0.864256248066443</v>
      </c>
      <c r="T53" s="3">
        <v>0.01</v>
      </c>
      <c r="U53" s="18">
        <f t="shared" si="29"/>
        <v>0.00864256248066443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0.0366925624806644</v>
      </c>
      <c r="AR53" s="25">
        <f t="shared" si="35"/>
        <v>97.236</v>
      </c>
      <c r="AS53" s="1">
        <f t="shared" si="36"/>
        <v>0.13</v>
      </c>
      <c r="AT53" s="2">
        <f>$E$3/12</f>
        <v>2.41666666666667</v>
      </c>
      <c r="AU53" s="1">
        <f t="shared" si="37"/>
        <v>7510.00168146983</v>
      </c>
    </row>
    <row r="54" s="1" customFormat="1" spans="1:47">
      <c r="A54" s="6"/>
      <c r="B54" s="6"/>
      <c r="C54" s="9">
        <v>10</v>
      </c>
      <c r="D54" s="12">
        <v>21.9356937896774</v>
      </c>
      <c r="E54" s="13">
        <f t="shared" si="38"/>
        <v>25.8326389426667</v>
      </c>
      <c r="F54" s="9" t="s">
        <v>109</v>
      </c>
      <c r="G54" s="6">
        <v>11</v>
      </c>
      <c r="H54" s="11">
        <f t="shared" si="20"/>
        <v>21.9356937896774</v>
      </c>
      <c r="I54" s="11">
        <f t="shared" si="21"/>
        <v>295.085693789677</v>
      </c>
      <c r="J54" s="11">
        <f t="shared" si="22"/>
        <v>0.246611303933771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1.30736861164316</v>
      </c>
      <c r="O54" s="11">
        <f t="shared" si="39"/>
        <v>1.04116887429701</v>
      </c>
      <c r="P54" s="11">
        <f t="shared" si="25"/>
        <v>0.256764013705641</v>
      </c>
      <c r="Q54" s="16">
        <f t="shared" si="26"/>
        <v>0.0333793217817334</v>
      </c>
      <c r="R54" s="11">
        <f t="shared" si="27"/>
        <v>0.1264068</v>
      </c>
      <c r="S54" s="17">
        <f t="shared" si="28"/>
        <v>0.26406270692505</v>
      </c>
      <c r="T54" s="3">
        <v>0.01</v>
      </c>
      <c r="U54" s="18">
        <f t="shared" si="29"/>
        <v>0.0026406270692505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0.0217406270692505</v>
      </c>
      <c r="AR54" s="25">
        <f t="shared" si="35"/>
        <v>97.236</v>
      </c>
      <c r="AS54" s="1">
        <f t="shared" si="36"/>
        <v>0.13</v>
      </c>
      <c r="AT54" s="2">
        <f>$E$3/12</f>
        <v>2.41666666666667</v>
      </c>
      <c r="AU54" s="1">
        <f t="shared" si="37"/>
        <v>4449.73408254923</v>
      </c>
    </row>
    <row r="55" s="1" customFormat="1" spans="1:48">
      <c r="A55" s="6"/>
      <c r="B55" s="6"/>
      <c r="C55" s="9">
        <v>11</v>
      </c>
      <c r="D55" s="12">
        <v>16.569643971</v>
      </c>
      <c r="E55" s="13">
        <f t="shared" si="38"/>
        <v>21.9356937896774</v>
      </c>
      <c r="F55" s="9" t="s">
        <v>111</v>
      </c>
      <c r="G55" s="6">
        <v>12</v>
      </c>
      <c r="H55" s="11">
        <f t="shared" si="20"/>
        <v>16.569643971</v>
      </c>
      <c r="I55" s="11">
        <f t="shared" si="21"/>
        <v>289.719643971</v>
      </c>
      <c r="J55" s="11">
        <f t="shared" si="22"/>
        <v>0.133843108512003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1.75676486059137</v>
      </c>
      <c r="P55" s="11">
        <f t="shared" si="25"/>
        <v>0.235130869866205</v>
      </c>
      <c r="Q55" s="16">
        <f t="shared" si="26"/>
        <v>0.0305670130826066</v>
      </c>
      <c r="R55" s="11">
        <f t="shared" si="27"/>
        <v>0.1264068</v>
      </c>
      <c r="S55" s="17">
        <f t="shared" si="28"/>
        <v>0.241814626132507</v>
      </c>
      <c r="T55" s="3">
        <v>0.01</v>
      </c>
      <c r="U55" s="18">
        <f t="shared" si="29"/>
        <v>0.00241814626132507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0.0215181462613251</v>
      </c>
      <c r="AR55" s="25">
        <f t="shared" si="35"/>
        <v>97.236</v>
      </c>
      <c r="AS55" s="1">
        <f t="shared" si="36"/>
        <v>0.13</v>
      </c>
      <c r="AT55" s="2">
        <f>$E$3/12</f>
        <v>2.41666666666667</v>
      </c>
      <c r="AU55" s="1">
        <f t="shared" si="37"/>
        <v>4404.1981175292</v>
      </c>
      <c r="AV55" s="1">
        <f>SUM(AU44:AU55)</f>
        <v>74628.0138345964</v>
      </c>
    </row>
    <row r="56" s="1" customFormat="1" spans="1:46">
      <c r="A56" s="6"/>
      <c r="B56" s="6"/>
      <c r="C56" s="9">
        <v>12</v>
      </c>
      <c r="D56" s="12">
        <v>12.0588198806452</v>
      </c>
      <c r="E56" s="13">
        <f t="shared" si="38"/>
        <v>16.569643971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11.8</v>
      </c>
      <c r="E60" s="9"/>
      <c r="F60" s="9"/>
      <c r="G60" s="6">
        <v>1</v>
      </c>
      <c r="H60" s="11">
        <f t="shared" ref="H60:H71" si="40">E61</f>
        <v>11.8</v>
      </c>
      <c r="I60" s="11">
        <f t="shared" ref="I60:I71" si="41">H60+273.15</f>
        <v>284.95</v>
      </c>
      <c r="J60" s="11">
        <f t="shared" ref="J60:J71" si="42">EXP(($C$18*(I60-$C$16))/($C$19*I60*$C$16))</f>
        <v>0.0762582847362126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0.105213555450552</v>
      </c>
      <c r="Q60" s="16">
        <f t="shared" ref="Q60:Q71" si="46">P60*$B$62</f>
        <v>0.0105213555450552</v>
      </c>
      <c r="R60" s="11">
        <f t="shared" ref="R60:R71" si="47">L60*$B$62</f>
        <v>0.13797</v>
      </c>
      <c r="S60" s="17">
        <f t="shared" ref="S60:S71" si="48">Q60/R60</f>
        <v>0.0762582847362126</v>
      </c>
      <c r="T60" s="3">
        <v>0.01</v>
      </c>
      <c r="U60" s="18">
        <f t="shared" ref="U60:U71" si="49">S60*T60</f>
        <v>0.000762582847362126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0.0130625828473621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1.30833333333333</v>
      </c>
      <c r="AU60" s="1">
        <f t="shared" ref="AU60:AU71" si="57">AT60*10000*AS60*0.67*AR60*AQ60</f>
        <v>1579.8175398987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10.9139447021613</v>
      </c>
      <c r="E61" s="13">
        <f t="shared" ref="E61:E72" si="58">D60</f>
        <v>11.8</v>
      </c>
      <c r="F61" s="9" t="s">
        <v>109</v>
      </c>
      <c r="G61" s="6">
        <v>2</v>
      </c>
      <c r="H61" s="11">
        <f t="shared" si="40"/>
        <v>10.9139447021613</v>
      </c>
      <c r="I61" s="11">
        <f t="shared" si="41"/>
        <v>284.063944702161</v>
      </c>
      <c r="J61" s="11">
        <f t="shared" si="42"/>
        <v>0.0685485402169241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2.65418644454945</v>
      </c>
      <c r="P61" s="11">
        <f t="shared" si="45"/>
        <v>0.181940606237413</v>
      </c>
      <c r="Q61" s="16">
        <f t="shared" si="46"/>
        <v>0.0181940606237413</v>
      </c>
      <c r="R61" s="11">
        <f t="shared" si="47"/>
        <v>0.13797</v>
      </c>
      <c r="S61" s="17">
        <f t="shared" si="48"/>
        <v>0.131869686335734</v>
      </c>
      <c r="T61" s="3">
        <v>0.01</v>
      </c>
      <c r="U61" s="18">
        <f t="shared" si="49"/>
        <v>0.00131869686335734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0.0136186968633573</v>
      </c>
      <c r="AR61" s="25">
        <f t="shared" si="55"/>
        <v>137.97</v>
      </c>
      <c r="AS61" s="1">
        <f t="shared" si="56"/>
        <v>0.1</v>
      </c>
      <c r="AT61" s="2">
        <f>$E$5/12</f>
        <v>1.30833333333333</v>
      </c>
      <c r="AU61" s="1">
        <f t="shared" si="57"/>
        <v>1647.07519383428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12.2107958945714</v>
      </c>
      <c r="E62" s="13">
        <f t="shared" si="58"/>
        <v>10.9139447021613</v>
      </c>
      <c r="F62" s="9" t="s">
        <v>109</v>
      </c>
      <c r="G62" s="6">
        <v>3</v>
      </c>
      <c r="H62" s="11">
        <f t="shared" si="40"/>
        <v>12.2107958945714</v>
      </c>
      <c r="I62" s="11">
        <f t="shared" si="41"/>
        <v>285.360795894571</v>
      </c>
      <c r="J62" s="11">
        <f t="shared" si="42"/>
        <v>0.080103239468953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3.85194583831203</v>
      </c>
      <c r="P62" s="11">
        <f t="shared" si="45"/>
        <v>0.308553339907746</v>
      </c>
      <c r="Q62" s="16">
        <f t="shared" si="46"/>
        <v>0.0308553339907746</v>
      </c>
      <c r="R62" s="11">
        <f t="shared" si="47"/>
        <v>0.13797</v>
      </c>
      <c r="S62" s="17">
        <f t="shared" si="48"/>
        <v>0.223637993699895</v>
      </c>
      <c r="T62" s="3">
        <v>0.01</v>
      </c>
      <c r="U62" s="18">
        <f t="shared" si="49"/>
        <v>0.00223637993699895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0.014536379936999</v>
      </c>
      <c r="AR62" s="25">
        <f t="shared" si="55"/>
        <v>137.97</v>
      </c>
      <c r="AS62" s="1">
        <f t="shared" si="56"/>
        <v>0.1</v>
      </c>
      <c r="AT62" s="2">
        <f>$E$5/12</f>
        <v>1.30833333333333</v>
      </c>
      <c r="AU62" s="1">
        <f t="shared" si="57"/>
        <v>1758.06180595746</v>
      </c>
    </row>
    <row r="63" s="1" customFormat="1" spans="1:47">
      <c r="A63" s="6"/>
      <c r="B63" s="6"/>
      <c r="C63" s="9">
        <v>3</v>
      </c>
      <c r="D63" s="12">
        <v>14.7340295750968</v>
      </c>
      <c r="E63" s="13">
        <f t="shared" si="58"/>
        <v>12.2107958945714</v>
      </c>
      <c r="F63" s="9" t="s">
        <v>109</v>
      </c>
      <c r="G63" s="6">
        <v>4</v>
      </c>
      <c r="H63" s="11">
        <f t="shared" si="40"/>
        <v>14.7340295750968</v>
      </c>
      <c r="I63" s="11">
        <f t="shared" si="41"/>
        <v>287.884029575097</v>
      </c>
      <c r="J63" s="11">
        <f t="shared" si="42"/>
        <v>0.108026695940592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4.92309249840429</v>
      </c>
      <c r="P63" s="11">
        <f t="shared" si="45"/>
        <v>0.531825416412529</v>
      </c>
      <c r="Q63" s="16">
        <f t="shared" si="46"/>
        <v>0.0531825416412529</v>
      </c>
      <c r="R63" s="11">
        <f t="shared" si="47"/>
        <v>0.13797</v>
      </c>
      <c r="S63" s="17">
        <f t="shared" si="48"/>
        <v>0.385464533168463</v>
      </c>
      <c r="T63" s="3">
        <v>0.01</v>
      </c>
      <c r="U63" s="18">
        <f t="shared" si="49"/>
        <v>0.00385464533168463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0.0219046453316846</v>
      </c>
      <c r="AR63" s="25">
        <f t="shared" si="55"/>
        <v>137.97</v>
      </c>
      <c r="AS63" s="1">
        <f t="shared" si="56"/>
        <v>0.1</v>
      </c>
      <c r="AT63" s="2">
        <f>$E$5/12</f>
        <v>1.30833333333333</v>
      </c>
      <c r="AU63" s="1">
        <f t="shared" si="57"/>
        <v>2649.19605139528</v>
      </c>
    </row>
    <row r="64" s="1" customFormat="1" spans="1:47">
      <c r="A64" s="6"/>
      <c r="B64" s="6"/>
      <c r="C64" s="9">
        <v>4</v>
      </c>
      <c r="D64" s="12">
        <v>19.6740337166667</v>
      </c>
      <c r="E64" s="13">
        <f t="shared" si="58"/>
        <v>14.7340295750968</v>
      </c>
      <c r="F64" s="9" t="s">
        <v>109</v>
      </c>
      <c r="G64" s="6">
        <v>5</v>
      </c>
      <c r="H64" s="11">
        <f t="shared" si="40"/>
        <v>19.6740337166667</v>
      </c>
      <c r="I64" s="11">
        <f t="shared" si="41"/>
        <v>292.824033716667</v>
      </c>
      <c r="J64" s="11">
        <f t="shared" si="42"/>
        <v>0.191131433629616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4.17170372789217</v>
      </c>
      <c r="O64" s="11">
        <f t="shared" si="59"/>
        <v>1.59926335409959</v>
      </c>
      <c r="P64" s="11">
        <f t="shared" si="45"/>
        <v>0.305669497620363</v>
      </c>
      <c r="Q64" s="16">
        <f t="shared" si="46"/>
        <v>0.0305669497620363</v>
      </c>
      <c r="R64" s="11">
        <f t="shared" si="47"/>
        <v>0.13797</v>
      </c>
      <c r="S64" s="17">
        <f t="shared" si="48"/>
        <v>0.221547798521681</v>
      </c>
      <c r="T64" s="3">
        <v>0.01</v>
      </c>
      <c r="U64" s="18">
        <f t="shared" si="49"/>
        <v>0.00221547798521681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0.0202654779852168</v>
      </c>
      <c r="AR64" s="25">
        <f t="shared" si="55"/>
        <v>137.97</v>
      </c>
      <c r="AS64" s="1">
        <f t="shared" si="56"/>
        <v>0.1</v>
      </c>
      <c r="AT64" s="2">
        <f>$E$5/12</f>
        <v>1.30833333333333</v>
      </c>
      <c r="AU64" s="1">
        <f t="shared" si="57"/>
        <v>2450.95154224738</v>
      </c>
    </row>
    <row r="65" s="1" customFormat="1" spans="1:47">
      <c r="A65" s="6"/>
      <c r="B65" s="6"/>
      <c r="C65" s="9">
        <v>5</v>
      </c>
      <c r="D65" s="12">
        <v>21.837998076129</v>
      </c>
      <c r="E65" s="13">
        <f t="shared" si="58"/>
        <v>19.6740337166667</v>
      </c>
      <c r="F65" s="9" t="s">
        <v>111</v>
      </c>
      <c r="G65" s="6">
        <v>6</v>
      </c>
      <c r="H65" s="11">
        <f t="shared" si="40"/>
        <v>21.837998076129</v>
      </c>
      <c r="I65" s="11">
        <f t="shared" si="41"/>
        <v>294.987998076129</v>
      </c>
      <c r="J65" s="11">
        <f t="shared" si="42"/>
        <v>0.243931019165379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2.67329385647922</v>
      </c>
      <c r="P65" s="11">
        <f t="shared" si="45"/>
        <v>0.652099294939523</v>
      </c>
      <c r="Q65" s="16">
        <f t="shared" si="46"/>
        <v>0.0652099294939523</v>
      </c>
      <c r="R65" s="11">
        <f t="shared" si="47"/>
        <v>0.13797</v>
      </c>
      <c r="S65" s="17">
        <f t="shared" si="48"/>
        <v>0.472638468463813</v>
      </c>
      <c r="T65" s="3">
        <v>0.01</v>
      </c>
      <c r="U65" s="18">
        <f t="shared" si="49"/>
        <v>0.00472638468463813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0.0227763846846381</v>
      </c>
      <c r="AR65" s="25">
        <f t="shared" si="55"/>
        <v>137.97</v>
      </c>
      <c r="AS65" s="1">
        <f t="shared" si="56"/>
        <v>0.1</v>
      </c>
      <c r="AT65" s="2">
        <f>$E$5/12</f>
        <v>1.30833333333333</v>
      </c>
      <c r="AU65" s="1">
        <f t="shared" si="57"/>
        <v>2754.6261287474</v>
      </c>
    </row>
    <row r="66" s="1" customFormat="1" spans="1:47">
      <c r="A66" s="6"/>
      <c r="B66" s="6"/>
      <c r="C66" s="9">
        <v>6</v>
      </c>
      <c r="D66" s="12">
        <v>25.1684899983333</v>
      </c>
      <c r="E66" s="13">
        <f t="shared" si="58"/>
        <v>21.837998076129</v>
      </c>
      <c r="F66" s="9" t="s">
        <v>109</v>
      </c>
      <c r="G66" s="6">
        <v>7</v>
      </c>
      <c r="H66" s="11">
        <f t="shared" si="40"/>
        <v>25.1684899983333</v>
      </c>
      <c r="I66" s="11">
        <f t="shared" si="41"/>
        <v>298.318489998333</v>
      </c>
      <c r="J66" s="11">
        <f t="shared" si="42"/>
        <v>0.352618695848612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3.4008945615397</v>
      </c>
      <c r="P66" s="11">
        <f t="shared" si="45"/>
        <v>1.19921900500877</v>
      </c>
      <c r="Q66" s="16">
        <f t="shared" si="46"/>
        <v>0.119921900500877</v>
      </c>
      <c r="R66" s="11">
        <f t="shared" si="47"/>
        <v>0.13797</v>
      </c>
      <c r="S66" s="17">
        <f t="shared" si="48"/>
        <v>0.869188232955547</v>
      </c>
      <c r="T66" s="3">
        <v>0.01</v>
      </c>
      <c r="U66" s="18">
        <f t="shared" si="49"/>
        <v>0.00869188232955547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0.0318918823295555</v>
      </c>
      <c r="AR66" s="25">
        <f t="shared" si="55"/>
        <v>137.97</v>
      </c>
      <c r="AS66" s="1">
        <f t="shared" si="56"/>
        <v>0.1</v>
      </c>
      <c r="AT66" s="2">
        <f>$E$5/12</f>
        <v>1.30833333333333</v>
      </c>
      <c r="AU66" s="1">
        <f t="shared" si="57"/>
        <v>3857.07449080727</v>
      </c>
    </row>
    <row r="67" s="1" customFormat="1" spans="1:47">
      <c r="A67" s="6"/>
      <c r="B67" s="6"/>
      <c r="C67" s="9">
        <v>7</v>
      </c>
      <c r="D67" s="12">
        <v>27.1931780235484</v>
      </c>
      <c r="E67" s="13">
        <f t="shared" si="58"/>
        <v>25.1684899983333</v>
      </c>
      <c r="F67" s="9" t="s">
        <v>109</v>
      </c>
      <c r="G67" s="6">
        <v>8</v>
      </c>
      <c r="H67" s="11">
        <f t="shared" si="40"/>
        <v>27.1931780235484</v>
      </c>
      <c r="I67" s="11">
        <f t="shared" si="41"/>
        <v>300.343178023548</v>
      </c>
      <c r="J67" s="11">
        <f t="shared" si="42"/>
        <v>0.439401805907772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3.58137555653093</v>
      </c>
      <c r="P67" s="11">
        <f t="shared" si="45"/>
        <v>1.57366288717364</v>
      </c>
      <c r="Q67" s="16">
        <f t="shared" si="46"/>
        <v>0.157366288717364</v>
      </c>
      <c r="R67" s="11">
        <f t="shared" si="47"/>
        <v>0.13797</v>
      </c>
      <c r="S67" s="17">
        <f t="shared" si="48"/>
        <v>1.1405833783965</v>
      </c>
      <c r="T67" s="3">
        <v>0.01</v>
      </c>
      <c r="U67" s="18">
        <f t="shared" si="49"/>
        <v>0.011405833783965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0.034605833783965</v>
      </c>
      <c r="AR67" s="25">
        <f t="shared" si="55"/>
        <v>137.97</v>
      </c>
      <c r="AS67" s="1">
        <f t="shared" si="56"/>
        <v>0.1</v>
      </c>
      <c r="AT67" s="2">
        <f>$E$5/12</f>
        <v>1.30833333333333</v>
      </c>
      <c r="AU67" s="1">
        <f t="shared" si="57"/>
        <v>4185.30575718163</v>
      </c>
    </row>
    <row r="68" s="1" customFormat="1" spans="1:47">
      <c r="A68" s="6"/>
      <c r="B68" s="6"/>
      <c r="C68" s="9">
        <v>8</v>
      </c>
      <c r="D68" s="12">
        <v>27.9915113716129</v>
      </c>
      <c r="E68" s="13">
        <f t="shared" si="58"/>
        <v>27.1931780235484</v>
      </c>
      <c r="F68" s="9" t="s">
        <v>109</v>
      </c>
      <c r="G68" s="6">
        <v>9</v>
      </c>
      <c r="H68" s="11">
        <f t="shared" si="40"/>
        <v>27.9915113716129</v>
      </c>
      <c r="I68" s="11">
        <f t="shared" si="41"/>
        <v>301.141511371613</v>
      </c>
      <c r="J68" s="11">
        <f t="shared" si="42"/>
        <v>0.478835681280304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3.38741266935729</v>
      </c>
      <c r="P68" s="11">
        <f t="shared" si="45"/>
        <v>1.62201405330923</v>
      </c>
      <c r="Q68" s="16">
        <f t="shared" si="46"/>
        <v>0.162201405330923</v>
      </c>
      <c r="R68" s="11">
        <f t="shared" si="47"/>
        <v>0.13797</v>
      </c>
      <c r="S68" s="17">
        <f t="shared" si="48"/>
        <v>1.17562807371837</v>
      </c>
      <c r="T68" s="3">
        <v>0.01</v>
      </c>
      <c r="U68" s="18">
        <f t="shared" si="49"/>
        <v>0.0117562807371837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0.0298062807371837</v>
      </c>
      <c r="AR68" s="25">
        <f t="shared" si="55"/>
        <v>137.97</v>
      </c>
      <c r="AS68" s="1">
        <f t="shared" si="56"/>
        <v>0.1</v>
      </c>
      <c r="AT68" s="2">
        <f>$E$5/12</f>
        <v>1.30833333333333</v>
      </c>
      <c r="AU68" s="1">
        <f t="shared" si="57"/>
        <v>3604.83724068832</v>
      </c>
    </row>
    <row r="69" s="1" customFormat="1" spans="1:47">
      <c r="A69" s="6"/>
      <c r="B69" s="6"/>
      <c r="C69" s="9">
        <v>9</v>
      </c>
      <c r="D69" s="12">
        <v>25.8326389426667</v>
      </c>
      <c r="E69" s="13">
        <f t="shared" si="58"/>
        <v>27.9915113716129</v>
      </c>
      <c r="F69" s="9" t="s">
        <v>109</v>
      </c>
      <c r="G69" s="6">
        <v>10</v>
      </c>
      <c r="H69" s="11">
        <f t="shared" si="40"/>
        <v>25.8326389426667</v>
      </c>
      <c r="I69" s="11">
        <f t="shared" si="41"/>
        <v>298.982638942667</v>
      </c>
      <c r="J69" s="11">
        <f t="shared" si="42"/>
        <v>0.379134167486165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3.14509861604806</v>
      </c>
      <c r="P69" s="11">
        <f t="shared" si="45"/>
        <v>1.19241434545727</v>
      </c>
      <c r="Q69" s="16">
        <f t="shared" si="46"/>
        <v>0.119241434545727</v>
      </c>
      <c r="R69" s="11">
        <f t="shared" si="47"/>
        <v>0.13797</v>
      </c>
      <c r="S69" s="17">
        <f t="shared" si="48"/>
        <v>0.864256248066443</v>
      </c>
      <c r="T69" s="3">
        <v>0.01</v>
      </c>
      <c r="U69" s="18">
        <f t="shared" si="49"/>
        <v>0.00864256248066443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0.0266925624806644</v>
      </c>
      <c r="AR69" s="25">
        <f t="shared" si="55"/>
        <v>137.97</v>
      </c>
      <c r="AS69" s="1">
        <f t="shared" si="56"/>
        <v>0.1</v>
      </c>
      <c r="AT69" s="2">
        <f>$E$5/12</f>
        <v>1.30833333333333</v>
      </c>
      <c r="AU69" s="1">
        <f t="shared" si="57"/>
        <v>3228.25729678042</v>
      </c>
    </row>
    <row r="70" s="1" customFormat="1" spans="1:47">
      <c r="A70" s="6"/>
      <c r="B70" s="6"/>
      <c r="C70" s="9">
        <v>10</v>
      </c>
      <c r="D70" s="12">
        <v>21.9356937896774</v>
      </c>
      <c r="E70" s="13">
        <f t="shared" si="58"/>
        <v>25.8326389426667</v>
      </c>
      <c r="F70" s="9" t="s">
        <v>109</v>
      </c>
      <c r="G70" s="6">
        <v>11</v>
      </c>
      <c r="H70" s="11">
        <f t="shared" si="40"/>
        <v>21.9356937896774</v>
      </c>
      <c r="I70" s="11">
        <f t="shared" si="41"/>
        <v>295.085693789677</v>
      </c>
      <c r="J70" s="11">
        <f t="shared" si="42"/>
        <v>0.246611303933771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1.85505005706125</v>
      </c>
      <c r="O70" s="11">
        <f t="shared" si="59"/>
        <v>1.47733421352954</v>
      </c>
      <c r="P70" s="11">
        <f t="shared" si="45"/>
        <v>0.364327316744491</v>
      </c>
      <c r="Q70" s="16">
        <f t="shared" si="46"/>
        <v>0.0364327316744491</v>
      </c>
      <c r="R70" s="11">
        <f t="shared" si="47"/>
        <v>0.13797</v>
      </c>
      <c r="S70" s="17">
        <f t="shared" si="48"/>
        <v>0.26406270692505</v>
      </c>
      <c r="T70" s="3">
        <v>0.01</v>
      </c>
      <c r="U70" s="18">
        <f t="shared" si="49"/>
        <v>0.0026406270692505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0.0149406270692505</v>
      </c>
      <c r="AR70" s="25">
        <f t="shared" si="55"/>
        <v>137.97</v>
      </c>
      <c r="AS70" s="1">
        <f t="shared" si="56"/>
        <v>0.1</v>
      </c>
      <c r="AT70" s="2">
        <f>$E$5/12</f>
        <v>1.30833333333333</v>
      </c>
      <c r="AU70" s="1">
        <f t="shared" si="57"/>
        <v>1806.95234448628</v>
      </c>
    </row>
    <row r="71" s="1" customFormat="1" spans="1:48">
      <c r="A71" s="6"/>
      <c r="B71" s="6"/>
      <c r="C71" s="9">
        <v>11</v>
      </c>
      <c r="D71" s="12">
        <v>16.569643971</v>
      </c>
      <c r="E71" s="13">
        <f t="shared" si="58"/>
        <v>21.9356937896774</v>
      </c>
      <c r="F71" s="9" t="s">
        <v>111</v>
      </c>
      <c r="G71" s="6">
        <v>12</v>
      </c>
      <c r="H71" s="11">
        <f t="shared" si="40"/>
        <v>16.569643971</v>
      </c>
      <c r="I71" s="11">
        <f t="shared" si="41"/>
        <v>289.719643971</v>
      </c>
      <c r="J71" s="11">
        <f t="shared" si="42"/>
        <v>0.133843108512003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2.49270689678505</v>
      </c>
      <c r="P71" s="11">
        <f t="shared" si="45"/>
        <v>0.33363163967502</v>
      </c>
      <c r="Q71" s="16">
        <f t="shared" si="46"/>
        <v>0.033363163967502</v>
      </c>
      <c r="R71" s="11">
        <f t="shared" si="47"/>
        <v>0.13797</v>
      </c>
      <c r="S71" s="17">
        <f t="shared" si="48"/>
        <v>0.241814626132507</v>
      </c>
      <c r="T71" s="3">
        <v>0.01</v>
      </c>
      <c r="U71" s="18">
        <f t="shared" si="49"/>
        <v>0.00241814626132507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0.0147181462613251</v>
      </c>
      <c r="AR71" s="25">
        <f t="shared" si="55"/>
        <v>137.97</v>
      </c>
      <c r="AS71" s="1">
        <f t="shared" si="56"/>
        <v>0.1</v>
      </c>
      <c r="AT71" s="2">
        <f>$E$5/12</f>
        <v>1.30833333333333</v>
      </c>
      <c r="AU71" s="1">
        <f t="shared" si="57"/>
        <v>1780.0450255618</v>
      </c>
      <c r="AV71" s="1">
        <f>SUM(AU60:AU71)</f>
        <v>31302.2004175862</v>
      </c>
    </row>
    <row r="72" s="1" customFormat="1" spans="1:46">
      <c r="A72" s="6"/>
      <c r="B72" s="6"/>
      <c r="C72" s="9">
        <v>12</v>
      </c>
      <c r="D72" s="12">
        <v>12.0588198806452</v>
      </c>
      <c r="E72" s="13">
        <f t="shared" si="58"/>
        <v>16.569643971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11.8</v>
      </c>
      <c r="E76" s="9"/>
      <c r="F76" s="9"/>
      <c r="G76" s="6">
        <v>1</v>
      </c>
      <c r="H76" s="11">
        <f t="shared" ref="H76:H87" si="60">E77</f>
        <v>11.8</v>
      </c>
      <c r="I76" s="11">
        <f t="shared" ref="I76:I87" si="61">H76+273.15</f>
        <v>284.95</v>
      </c>
      <c r="J76" s="11">
        <f t="shared" ref="J76:J87" si="62">EXP(($C$18*(I76-$C$16))/($C$19*I76*$C$16))</f>
        <v>0.0762582847362126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0.00596813223488253</v>
      </c>
      <c r="Q76" s="16">
        <f t="shared" ref="Q76:Q87" si="66">P76*$B$78</f>
        <v>0.000775857190534729</v>
      </c>
      <c r="R76" s="11">
        <f t="shared" ref="R76:R87" si="67">L76*$B$78</f>
        <v>0.0101740708333333</v>
      </c>
      <c r="S76" s="17">
        <f t="shared" ref="S76:S87" si="68">Q76/R76</f>
        <v>0.0762582847362128</v>
      </c>
      <c r="T76" s="3">
        <v>0.01</v>
      </c>
      <c r="U76" s="18">
        <f t="shared" ref="U76:U87" si="69">S76*T76</f>
        <v>0.000762582847362128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0.0123625828473621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10.9139447021613</v>
      </c>
      <c r="E77" s="13">
        <f t="shared" ref="E77:E88" si="78">D76</f>
        <v>11.8</v>
      </c>
      <c r="F77" s="9" t="s">
        <v>109</v>
      </c>
      <c r="G77" s="6">
        <v>2</v>
      </c>
      <c r="H77" s="11">
        <f t="shared" si="60"/>
        <v>10.9139447021613</v>
      </c>
      <c r="I77" s="11">
        <f t="shared" si="61"/>
        <v>284.063944702161</v>
      </c>
      <c r="J77" s="11">
        <f t="shared" si="62"/>
        <v>0.0685485402169241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0.150556034431784</v>
      </c>
      <c r="P77" s="11">
        <f t="shared" si="65"/>
        <v>0.0103203963811478</v>
      </c>
      <c r="Q77" s="16">
        <f t="shared" si="66"/>
        <v>0.00134165152954921</v>
      </c>
      <c r="R77" s="11">
        <f t="shared" si="67"/>
        <v>0.0101740708333333</v>
      </c>
      <c r="S77" s="17">
        <f t="shared" si="68"/>
        <v>0.131869686335735</v>
      </c>
      <c r="T77" s="3">
        <v>0.01</v>
      </c>
      <c r="U77" s="18">
        <f t="shared" si="69"/>
        <v>0.00131869686335735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0.0129186968633573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12.2107958945714</v>
      </c>
      <c r="E78" s="13">
        <f t="shared" si="78"/>
        <v>10.9139447021613</v>
      </c>
      <c r="F78" s="9" t="s">
        <v>109</v>
      </c>
      <c r="G78" s="6">
        <v>3</v>
      </c>
      <c r="H78" s="11">
        <f t="shared" si="60"/>
        <v>12.2107958945714</v>
      </c>
      <c r="I78" s="11">
        <f t="shared" si="61"/>
        <v>285.360795894571</v>
      </c>
      <c r="J78" s="11">
        <f t="shared" si="62"/>
        <v>0.080103239468953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0.21849772138397</v>
      </c>
      <c r="P78" s="11">
        <f t="shared" si="65"/>
        <v>0.0175023752994407</v>
      </c>
      <c r="Q78" s="16">
        <f t="shared" si="66"/>
        <v>0.00227530878892729</v>
      </c>
      <c r="R78" s="11">
        <f t="shared" si="67"/>
        <v>0.0101740708333333</v>
      </c>
      <c r="S78" s="17">
        <f t="shared" si="68"/>
        <v>0.223637993699896</v>
      </c>
      <c r="T78" s="3">
        <v>0.01</v>
      </c>
      <c r="U78" s="18">
        <f t="shared" si="69"/>
        <v>0.00223637993699896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0.013836379936999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14.7340295750968</v>
      </c>
      <c r="E79" s="13">
        <f t="shared" si="78"/>
        <v>12.2107958945714</v>
      </c>
      <c r="F79" s="9" t="s">
        <v>109</v>
      </c>
      <c r="G79" s="6">
        <v>4</v>
      </c>
      <c r="H79" s="11">
        <f t="shared" si="60"/>
        <v>14.7340295750968</v>
      </c>
      <c r="I79" s="11">
        <f t="shared" si="61"/>
        <v>287.884029575097</v>
      </c>
      <c r="J79" s="11">
        <f t="shared" si="62"/>
        <v>0.108026695940592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0.279257429417862</v>
      </c>
      <c r="P79" s="11">
        <f t="shared" si="65"/>
        <v>0.0301672574168747</v>
      </c>
      <c r="Q79" s="16">
        <f t="shared" si="66"/>
        <v>0.00392174346419371</v>
      </c>
      <c r="R79" s="11">
        <f t="shared" si="67"/>
        <v>0.0101740708333333</v>
      </c>
      <c r="S79" s="17">
        <f t="shared" si="68"/>
        <v>0.385464533168464</v>
      </c>
      <c r="T79" s="3">
        <v>0.01</v>
      </c>
      <c r="U79" s="18">
        <f t="shared" si="69"/>
        <v>0.00385464533168464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0.0229546453316846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19.6740337166667</v>
      </c>
      <c r="E80" s="13">
        <f t="shared" si="78"/>
        <v>14.7340295750968</v>
      </c>
      <c r="F80" s="9" t="s">
        <v>109</v>
      </c>
      <c r="G80" s="6">
        <v>5</v>
      </c>
      <c r="H80" s="11">
        <f t="shared" si="60"/>
        <v>19.6740337166667</v>
      </c>
      <c r="I80" s="11">
        <f t="shared" si="61"/>
        <v>292.824033716667</v>
      </c>
      <c r="J80" s="11">
        <f t="shared" si="62"/>
        <v>0.191131433629616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0.236635663400938</v>
      </c>
      <c r="O80" s="11">
        <f t="shared" si="79"/>
        <v>0.0907165919333827</v>
      </c>
      <c r="P80" s="11">
        <f t="shared" si="65"/>
        <v>0.0173387922702203</v>
      </c>
      <c r="Q80" s="16">
        <f t="shared" si="66"/>
        <v>0.00225404299512864</v>
      </c>
      <c r="R80" s="11">
        <f t="shared" si="67"/>
        <v>0.0101740708333333</v>
      </c>
      <c r="S80" s="17">
        <f t="shared" si="68"/>
        <v>0.221547798521681</v>
      </c>
      <c r="T80" s="3">
        <v>0.01</v>
      </c>
      <c r="U80" s="18">
        <f t="shared" si="69"/>
        <v>0.00221547798521681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0.0213154779852168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21.837998076129</v>
      </c>
      <c r="E81" s="13">
        <f t="shared" si="78"/>
        <v>19.6740337166667</v>
      </c>
      <c r="F81" s="9" t="s">
        <v>111</v>
      </c>
      <c r="G81" s="6">
        <v>6</v>
      </c>
      <c r="H81" s="11">
        <f t="shared" si="60"/>
        <v>21.837998076129</v>
      </c>
      <c r="I81" s="11">
        <f t="shared" si="61"/>
        <v>294.987998076129</v>
      </c>
      <c r="J81" s="11">
        <f t="shared" si="62"/>
        <v>0.243931019165379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0.151639882996496</v>
      </c>
      <c r="P81" s="11">
        <f t="shared" si="65"/>
        <v>0.036989671205454</v>
      </c>
      <c r="Q81" s="16">
        <f t="shared" si="66"/>
        <v>0.00480865725670901</v>
      </c>
      <c r="R81" s="11">
        <f t="shared" si="67"/>
        <v>0.0101740708333333</v>
      </c>
      <c r="S81" s="17">
        <f t="shared" si="68"/>
        <v>0.472638468463814</v>
      </c>
      <c r="T81" s="3">
        <v>0.01</v>
      </c>
      <c r="U81" s="18">
        <f t="shared" si="69"/>
        <v>0.00472638468463814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0.0238263846846381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25.1684899983333</v>
      </c>
      <c r="E82" s="13">
        <f t="shared" si="78"/>
        <v>21.837998076129</v>
      </c>
      <c r="F82" s="9" t="s">
        <v>109</v>
      </c>
      <c r="G82" s="6">
        <v>7</v>
      </c>
      <c r="H82" s="11">
        <f t="shared" si="60"/>
        <v>25.1684899983333</v>
      </c>
      <c r="I82" s="11">
        <f t="shared" si="61"/>
        <v>298.318489998333</v>
      </c>
      <c r="J82" s="11">
        <f t="shared" si="62"/>
        <v>0.352618695848612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0.192912295124375</v>
      </c>
      <c r="P82" s="11">
        <f t="shared" si="65"/>
        <v>0.0680244819199197</v>
      </c>
      <c r="Q82" s="16">
        <f t="shared" si="66"/>
        <v>0.00884318264958957</v>
      </c>
      <c r="R82" s="11">
        <f t="shared" si="67"/>
        <v>0.0101740708333333</v>
      </c>
      <c r="S82" s="17">
        <f t="shared" si="68"/>
        <v>0.869188232955549</v>
      </c>
      <c r="T82" s="3">
        <v>0.01</v>
      </c>
      <c r="U82" s="18">
        <f t="shared" si="69"/>
        <v>0.0086918823295555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0.0335918823295555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27.1931780235484</v>
      </c>
      <c r="E83" s="13">
        <f t="shared" si="78"/>
        <v>25.1684899983333</v>
      </c>
      <c r="F83" s="9" t="s">
        <v>109</v>
      </c>
      <c r="G83" s="6">
        <v>8</v>
      </c>
      <c r="H83" s="11">
        <f t="shared" si="60"/>
        <v>27.1931780235484</v>
      </c>
      <c r="I83" s="11">
        <f t="shared" si="61"/>
        <v>300.343178023548</v>
      </c>
      <c r="J83" s="11">
        <f t="shared" si="62"/>
        <v>0.439401805907772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0.203149896537789</v>
      </c>
      <c r="P83" s="11">
        <f t="shared" si="65"/>
        <v>0.0892644314086814</v>
      </c>
      <c r="Q83" s="16">
        <f t="shared" si="66"/>
        <v>0.0116043760831286</v>
      </c>
      <c r="R83" s="11">
        <f t="shared" si="67"/>
        <v>0.0101740708333333</v>
      </c>
      <c r="S83" s="17">
        <f t="shared" si="68"/>
        <v>1.1405833783965</v>
      </c>
      <c r="T83" s="3">
        <v>0.01</v>
      </c>
      <c r="U83" s="18">
        <f t="shared" si="69"/>
        <v>0.011405833783965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0.036305833783965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27.9915113716129</v>
      </c>
      <c r="E84" s="13">
        <f t="shared" si="78"/>
        <v>27.1931780235484</v>
      </c>
      <c r="F84" s="9" t="s">
        <v>109</v>
      </c>
      <c r="G84" s="6">
        <v>9</v>
      </c>
      <c r="H84" s="11">
        <f t="shared" si="60"/>
        <v>27.9915113716129</v>
      </c>
      <c r="I84" s="11">
        <f t="shared" si="61"/>
        <v>301.141511371613</v>
      </c>
      <c r="J84" s="11">
        <f t="shared" si="62"/>
        <v>0.478835681280304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0.192147548462441</v>
      </c>
      <c r="P84" s="11">
        <f t="shared" si="65"/>
        <v>0.092007102274353</v>
      </c>
      <c r="Q84" s="16">
        <f t="shared" si="66"/>
        <v>0.0119609232956659</v>
      </c>
      <c r="R84" s="11">
        <f t="shared" si="67"/>
        <v>0.0101740708333333</v>
      </c>
      <c r="S84" s="17">
        <f t="shared" si="68"/>
        <v>1.17562807371837</v>
      </c>
      <c r="T84" s="3">
        <v>0.01</v>
      </c>
      <c r="U84" s="18">
        <f t="shared" si="69"/>
        <v>0.0117562807371837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0.0308562807371837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25.8326389426667</v>
      </c>
      <c r="E85" s="13">
        <f t="shared" si="78"/>
        <v>27.9915113716129</v>
      </c>
      <c r="F85" s="9" t="s">
        <v>109</v>
      </c>
      <c r="G85" s="6">
        <v>10</v>
      </c>
      <c r="H85" s="11">
        <f t="shared" si="60"/>
        <v>25.8326389426667</v>
      </c>
      <c r="I85" s="11">
        <f t="shared" si="61"/>
        <v>298.982638942667</v>
      </c>
      <c r="J85" s="11">
        <f t="shared" si="62"/>
        <v>0.379134167486165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0.178402529521421</v>
      </c>
      <c r="P85" s="11">
        <f t="shared" si="65"/>
        <v>0.0676384945075299</v>
      </c>
      <c r="Q85" s="16">
        <f t="shared" si="66"/>
        <v>0.00879300428597889</v>
      </c>
      <c r="R85" s="11">
        <f t="shared" si="67"/>
        <v>0.0101740708333333</v>
      </c>
      <c r="S85" s="17">
        <f t="shared" si="68"/>
        <v>0.864256248066445</v>
      </c>
      <c r="T85" s="3">
        <v>0.01</v>
      </c>
      <c r="U85" s="18">
        <f t="shared" si="69"/>
        <v>0.00864256248066445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0.0277425624806645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21.9356937896774</v>
      </c>
      <c r="E86" s="13">
        <f t="shared" si="78"/>
        <v>25.8326389426667</v>
      </c>
      <c r="F86" s="9" t="s">
        <v>109</v>
      </c>
      <c r="G86" s="6">
        <v>11</v>
      </c>
      <c r="H86" s="11">
        <f t="shared" si="60"/>
        <v>21.9356937896774</v>
      </c>
      <c r="I86" s="11">
        <f t="shared" si="61"/>
        <v>295.085693789677</v>
      </c>
      <c r="J86" s="11">
        <f t="shared" si="62"/>
        <v>0.246611303933771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0.105225833263196</v>
      </c>
      <c r="O86" s="11">
        <f t="shared" si="79"/>
        <v>0.0838002850840278</v>
      </c>
      <c r="P86" s="11">
        <f t="shared" si="65"/>
        <v>0.0206660975745938</v>
      </c>
      <c r="Q86" s="16">
        <f t="shared" si="66"/>
        <v>0.0026865926846972</v>
      </c>
      <c r="R86" s="11">
        <f t="shared" si="67"/>
        <v>0.0101740708333333</v>
      </c>
      <c r="S86" s="17">
        <f t="shared" si="68"/>
        <v>0.26406270692505</v>
      </c>
      <c r="T86" s="3">
        <v>0.01</v>
      </c>
      <c r="U86" s="18">
        <f t="shared" si="69"/>
        <v>0.0026406270692505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0.0142406270692505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16.569643971</v>
      </c>
      <c r="E87" s="13">
        <f t="shared" si="78"/>
        <v>21.9356937896774</v>
      </c>
      <c r="F87" s="9" t="s">
        <v>111</v>
      </c>
      <c r="G87" s="6">
        <v>12</v>
      </c>
      <c r="H87" s="11">
        <f t="shared" si="60"/>
        <v>16.569643971</v>
      </c>
      <c r="I87" s="11">
        <f t="shared" si="61"/>
        <v>289.719643971</v>
      </c>
      <c r="J87" s="11">
        <f t="shared" si="62"/>
        <v>0.133843108512003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0.141396270842767</v>
      </c>
      <c r="P87" s="11">
        <f t="shared" si="65"/>
        <v>0.0189249164216011</v>
      </c>
      <c r="Q87" s="16">
        <f t="shared" si="66"/>
        <v>0.00246023913480815</v>
      </c>
      <c r="R87" s="11">
        <f t="shared" si="67"/>
        <v>0.0101740708333333</v>
      </c>
      <c r="S87" s="17">
        <f t="shared" si="68"/>
        <v>0.241814626132508</v>
      </c>
      <c r="T87" s="3">
        <v>0.01</v>
      </c>
      <c r="U87" s="18">
        <f t="shared" si="69"/>
        <v>0.00241814626132508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0.0140181462613251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12.0588198806452</v>
      </c>
      <c r="E88" s="13">
        <f t="shared" si="78"/>
        <v>16.569643971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11.8</v>
      </c>
      <c r="E91" s="9"/>
      <c r="F91" s="9"/>
      <c r="G91" s="6">
        <v>1</v>
      </c>
      <c r="H91" s="11">
        <f t="shared" ref="H91:H102" si="80">E92</f>
        <v>11.8</v>
      </c>
      <c r="I91" s="11">
        <f t="shared" ref="I91:I102" si="81">H91+273.15</f>
        <v>284.95</v>
      </c>
      <c r="J91" s="11">
        <f t="shared" ref="J91:J102" si="82">EXP(($C$18*(I91-$C$16))/($C$19*I91*$C$16))</f>
        <v>0.0762582847362126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0.00578952897717326</v>
      </c>
      <c r="Q91" s="16">
        <f t="shared" ref="Q91:Q102" si="86">P91*$B$93</f>
        <v>0.000752638767032524</v>
      </c>
      <c r="R91" s="11">
        <f t="shared" ref="R91:R102" si="87">L91*$B$93</f>
        <v>0.0098696</v>
      </c>
      <c r="S91" s="17">
        <f t="shared" ref="S91:S102" si="88">Q91/R91</f>
        <v>0.0762582847362126</v>
      </c>
      <c r="T91" s="3">
        <v>0.01</v>
      </c>
      <c r="U91" s="18">
        <f t="shared" ref="U91:U102" si="89">S91*T91</f>
        <v>0.000762582847362126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0.0155625828473621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16.4108333333333</v>
      </c>
      <c r="AU91" s="1">
        <f t="shared" ref="AU91:AU102" si="96">AT91*10000*AS91*0.67*AR91*AQ91</f>
        <v>1688.83284112271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10.9139447021613</v>
      </c>
      <c r="E92" s="13">
        <f t="shared" ref="E92:E103" si="97">D91</f>
        <v>11.8</v>
      </c>
      <c r="F92" s="9" t="s">
        <v>109</v>
      </c>
      <c r="G92" s="6">
        <v>2</v>
      </c>
      <c r="H92" s="11">
        <f t="shared" si="80"/>
        <v>10.9139447021613</v>
      </c>
      <c r="I92" s="11">
        <f t="shared" si="81"/>
        <v>284.063944702161</v>
      </c>
      <c r="J92" s="11">
        <f t="shared" si="82"/>
        <v>0.0685485402169241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0.146050471022827</v>
      </c>
      <c r="P92" s="11">
        <f t="shared" si="85"/>
        <v>0.0100115465866089</v>
      </c>
      <c r="Q92" s="16">
        <f t="shared" si="86"/>
        <v>0.00130150105625916</v>
      </c>
      <c r="R92" s="11">
        <f t="shared" si="87"/>
        <v>0.0098696</v>
      </c>
      <c r="S92" s="17">
        <f t="shared" si="88"/>
        <v>0.131869686335734</v>
      </c>
      <c r="T92" s="3">
        <v>0.01</v>
      </c>
      <c r="U92" s="18">
        <f t="shared" si="89"/>
        <v>0.00131869686335734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0.0161186968633573</v>
      </c>
      <c r="AR92" s="25">
        <f t="shared" si="93"/>
        <v>7.592</v>
      </c>
      <c r="AS92" s="1">
        <f t="shared" si="94"/>
        <v>0.13</v>
      </c>
      <c r="AT92" s="2">
        <f t="shared" si="95"/>
        <v>16.4108333333333</v>
      </c>
      <c r="AU92" s="1">
        <f t="shared" si="96"/>
        <v>1749.18166771742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12.2107958945714</v>
      </c>
      <c r="E93" s="13">
        <f t="shared" si="97"/>
        <v>10.9139447021613</v>
      </c>
      <c r="F93" s="9" t="s">
        <v>109</v>
      </c>
      <c r="G93" s="6">
        <v>3</v>
      </c>
      <c r="H93" s="11">
        <f t="shared" si="80"/>
        <v>12.2107958945714</v>
      </c>
      <c r="I93" s="11">
        <f t="shared" si="81"/>
        <v>285.360795894571</v>
      </c>
      <c r="J93" s="11">
        <f t="shared" si="82"/>
        <v>0.080103239468953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0.211958924436218</v>
      </c>
      <c r="P93" s="11">
        <f t="shared" si="85"/>
        <v>0.0169785964816961</v>
      </c>
      <c r="Q93" s="16">
        <f t="shared" si="86"/>
        <v>0.00220721754262049</v>
      </c>
      <c r="R93" s="11">
        <f t="shared" si="87"/>
        <v>0.0098696</v>
      </c>
      <c r="S93" s="17">
        <f t="shared" si="88"/>
        <v>0.223637993699896</v>
      </c>
      <c r="T93" s="3">
        <v>0.01</v>
      </c>
      <c r="U93" s="18">
        <f t="shared" si="89"/>
        <v>0.00223637993699896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0.017036379936999</v>
      </c>
      <c r="AR93" s="25">
        <f t="shared" si="93"/>
        <v>7.592</v>
      </c>
      <c r="AS93" s="1">
        <f t="shared" si="94"/>
        <v>0.13</v>
      </c>
      <c r="AT93" s="2">
        <f t="shared" si="95"/>
        <v>16.4108333333333</v>
      </c>
      <c r="AU93" s="1">
        <f t="shared" si="96"/>
        <v>1848.76753516044</v>
      </c>
    </row>
    <row r="94" s="1" customFormat="1" spans="1:47">
      <c r="A94" s="6"/>
      <c r="B94" s="6"/>
      <c r="C94" s="9">
        <v>3</v>
      </c>
      <c r="D94" s="12">
        <v>14.7340295750968</v>
      </c>
      <c r="E94" s="13">
        <f t="shared" si="97"/>
        <v>12.2107958945714</v>
      </c>
      <c r="F94" s="9" t="s">
        <v>109</v>
      </c>
      <c r="G94" s="6">
        <v>4</v>
      </c>
      <c r="H94" s="11">
        <f t="shared" si="80"/>
        <v>14.7340295750968</v>
      </c>
      <c r="I94" s="11">
        <f t="shared" si="81"/>
        <v>287.884029575097</v>
      </c>
      <c r="J94" s="11">
        <f t="shared" si="82"/>
        <v>0.108026695940592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0.270900327954522</v>
      </c>
      <c r="P94" s="11">
        <f t="shared" si="85"/>
        <v>0.0292644673581497</v>
      </c>
      <c r="Q94" s="16">
        <f t="shared" si="86"/>
        <v>0.00380438075655947</v>
      </c>
      <c r="R94" s="11">
        <f t="shared" si="87"/>
        <v>0.0098696</v>
      </c>
      <c r="S94" s="17">
        <f t="shared" si="88"/>
        <v>0.385464533168463</v>
      </c>
      <c r="T94" s="3">
        <v>0.01</v>
      </c>
      <c r="U94" s="18">
        <f t="shared" si="89"/>
        <v>0.00385464533168463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0.0309546453316846</v>
      </c>
      <c r="AR94" s="25">
        <f t="shared" si="93"/>
        <v>7.592</v>
      </c>
      <c r="AS94" s="1">
        <f t="shared" si="94"/>
        <v>0.13</v>
      </c>
      <c r="AT94" s="2">
        <f t="shared" si="95"/>
        <v>16.4108333333333</v>
      </c>
      <c r="AU94" s="1">
        <f t="shared" si="96"/>
        <v>3359.161016792</v>
      </c>
    </row>
    <row r="95" s="1" customFormat="1" spans="1:47">
      <c r="A95" s="6"/>
      <c r="B95" s="6"/>
      <c r="C95" s="9">
        <v>4</v>
      </c>
      <c r="D95" s="12">
        <v>19.6740337166667</v>
      </c>
      <c r="E95" s="13">
        <f t="shared" si="97"/>
        <v>14.7340295750968</v>
      </c>
      <c r="F95" s="9" t="s">
        <v>109</v>
      </c>
      <c r="G95" s="6">
        <v>5</v>
      </c>
      <c r="H95" s="11">
        <f t="shared" si="80"/>
        <v>19.6740337166667</v>
      </c>
      <c r="I95" s="11">
        <f t="shared" si="81"/>
        <v>292.824033716667</v>
      </c>
      <c r="J95" s="11">
        <f t="shared" si="82"/>
        <v>0.191131433629616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0.229554067566553</v>
      </c>
      <c r="O95" s="11">
        <f t="shared" si="98"/>
        <v>0.0880017930298186</v>
      </c>
      <c r="P95" s="11">
        <f t="shared" si="85"/>
        <v>0.016819908863766</v>
      </c>
      <c r="Q95" s="16">
        <f t="shared" si="86"/>
        <v>0.00218658815228958</v>
      </c>
      <c r="R95" s="11">
        <f t="shared" si="87"/>
        <v>0.0098696</v>
      </c>
      <c r="S95" s="17">
        <f t="shared" si="88"/>
        <v>0.221547798521681</v>
      </c>
      <c r="T95" s="3">
        <v>0.01</v>
      </c>
      <c r="U95" s="18">
        <f t="shared" si="89"/>
        <v>0.00221547798521681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0.0293154779852168</v>
      </c>
      <c r="AR95" s="25">
        <f t="shared" si="93"/>
        <v>7.592</v>
      </c>
      <c r="AS95" s="1">
        <f t="shared" si="94"/>
        <v>0.13</v>
      </c>
      <c r="AT95" s="2">
        <f t="shared" si="95"/>
        <v>16.4108333333333</v>
      </c>
      <c r="AU95" s="1">
        <f t="shared" si="96"/>
        <v>3181.28054065497</v>
      </c>
    </row>
    <row r="96" s="1" customFormat="1" spans="1:47">
      <c r="A96" s="6"/>
      <c r="B96" s="6"/>
      <c r="C96" s="9">
        <v>5</v>
      </c>
      <c r="D96" s="12">
        <v>21.837998076129</v>
      </c>
      <c r="E96" s="13">
        <f t="shared" si="97"/>
        <v>19.6740337166667</v>
      </c>
      <c r="F96" s="9" t="s">
        <v>111</v>
      </c>
      <c r="G96" s="6">
        <v>6</v>
      </c>
      <c r="H96" s="11">
        <f t="shared" si="80"/>
        <v>21.837998076129</v>
      </c>
      <c r="I96" s="11">
        <f t="shared" si="81"/>
        <v>294.987998076129</v>
      </c>
      <c r="J96" s="11">
        <f t="shared" si="82"/>
        <v>0.243931019165379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0.147101884166053</v>
      </c>
      <c r="P96" s="11">
        <f t="shared" si="85"/>
        <v>0.0358827125257727</v>
      </c>
      <c r="Q96" s="16">
        <f t="shared" si="86"/>
        <v>0.00466475262835045</v>
      </c>
      <c r="R96" s="11">
        <f t="shared" si="87"/>
        <v>0.0098696</v>
      </c>
      <c r="S96" s="17">
        <f t="shared" si="88"/>
        <v>0.472638468463813</v>
      </c>
      <c r="T96" s="3">
        <v>0.01</v>
      </c>
      <c r="U96" s="18">
        <f t="shared" si="89"/>
        <v>0.00472638468463813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0.0318263846846381</v>
      </c>
      <c r="AR96" s="25">
        <f t="shared" si="93"/>
        <v>7.592</v>
      </c>
      <c r="AS96" s="1">
        <f t="shared" si="94"/>
        <v>0.13</v>
      </c>
      <c r="AT96" s="2">
        <f t="shared" si="95"/>
        <v>16.4108333333333</v>
      </c>
      <c r="AU96" s="1">
        <f t="shared" si="96"/>
        <v>3453.76112672275</v>
      </c>
    </row>
    <row r="97" s="1" customFormat="1" spans="1:47">
      <c r="A97" s="6"/>
      <c r="B97" s="6"/>
      <c r="C97" s="9">
        <v>6</v>
      </c>
      <c r="D97" s="12">
        <v>25.1684899983333</v>
      </c>
      <c r="E97" s="13">
        <f t="shared" si="97"/>
        <v>21.837998076129</v>
      </c>
      <c r="F97" s="9" t="s">
        <v>109</v>
      </c>
      <c r="G97" s="6">
        <v>7</v>
      </c>
      <c r="H97" s="11">
        <f t="shared" si="80"/>
        <v>25.1684899983333</v>
      </c>
      <c r="I97" s="11">
        <f t="shared" si="81"/>
        <v>298.318489998333</v>
      </c>
      <c r="J97" s="11">
        <f t="shared" si="82"/>
        <v>0.352618695848612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0.18713917164028</v>
      </c>
      <c r="P97" s="11">
        <f t="shared" si="85"/>
        <v>0.0659887706459851</v>
      </c>
      <c r="Q97" s="16">
        <f t="shared" si="86"/>
        <v>0.00857854018397806</v>
      </c>
      <c r="R97" s="11">
        <f t="shared" si="87"/>
        <v>0.0098696</v>
      </c>
      <c r="S97" s="17">
        <f t="shared" si="88"/>
        <v>0.869188232955547</v>
      </c>
      <c r="T97" s="3">
        <v>0.01</v>
      </c>
      <c r="U97" s="18">
        <f t="shared" si="89"/>
        <v>0.00869188232955547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0.0431918823295555</v>
      </c>
      <c r="AR97" s="25">
        <f t="shared" si="93"/>
        <v>7.592</v>
      </c>
      <c r="AS97" s="1">
        <f t="shared" si="94"/>
        <v>0.13</v>
      </c>
      <c r="AT97" s="2">
        <f t="shared" si="95"/>
        <v>16.4108333333333</v>
      </c>
      <c r="AU97" s="1">
        <f t="shared" si="96"/>
        <v>4687.1313112672</v>
      </c>
    </row>
    <row r="98" s="1" customFormat="1" spans="1:47">
      <c r="A98" s="6"/>
      <c r="B98" s="6"/>
      <c r="C98" s="9">
        <v>7</v>
      </c>
      <c r="D98" s="12">
        <v>27.1931780235484</v>
      </c>
      <c r="E98" s="13">
        <f t="shared" si="97"/>
        <v>25.1684899983333</v>
      </c>
      <c r="F98" s="9" t="s">
        <v>109</v>
      </c>
      <c r="G98" s="6">
        <v>8</v>
      </c>
      <c r="H98" s="11">
        <f t="shared" si="80"/>
        <v>27.1931780235484</v>
      </c>
      <c r="I98" s="11">
        <f t="shared" si="81"/>
        <v>300.343178023548</v>
      </c>
      <c r="J98" s="11">
        <f t="shared" si="82"/>
        <v>0.439401805907772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0.197070400994295</v>
      </c>
      <c r="P98" s="11">
        <f t="shared" si="85"/>
        <v>0.0865930900878619</v>
      </c>
      <c r="Q98" s="16">
        <f t="shared" si="86"/>
        <v>0.011257101711422</v>
      </c>
      <c r="R98" s="11">
        <f t="shared" si="87"/>
        <v>0.0098696</v>
      </c>
      <c r="S98" s="17">
        <f t="shared" si="88"/>
        <v>1.1405833783965</v>
      </c>
      <c r="T98" s="3">
        <v>0.01</v>
      </c>
      <c r="U98" s="18">
        <f t="shared" si="89"/>
        <v>0.011405833783965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0.045905833783965</v>
      </c>
      <c r="AR98" s="25">
        <f t="shared" si="93"/>
        <v>7.592</v>
      </c>
      <c r="AS98" s="1">
        <f t="shared" si="94"/>
        <v>0.13</v>
      </c>
      <c r="AT98" s="2">
        <f t="shared" si="95"/>
        <v>16.4108333333333</v>
      </c>
      <c r="AU98" s="1">
        <f t="shared" si="96"/>
        <v>4981.64607082694</v>
      </c>
    </row>
    <row r="99" s="1" customFormat="1" spans="1:47">
      <c r="A99" s="6"/>
      <c r="B99" s="6"/>
      <c r="C99" s="9">
        <v>8</v>
      </c>
      <c r="D99" s="12">
        <v>27.9915113716129</v>
      </c>
      <c r="E99" s="13">
        <f t="shared" si="97"/>
        <v>27.1931780235484</v>
      </c>
      <c r="F99" s="9" t="s">
        <v>109</v>
      </c>
      <c r="G99" s="6">
        <v>9</v>
      </c>
      <c r="H99" s="11">
        <f t="shared" si="80"/>
        <v>27.9915113716129</v>
      </c>
      <c r="I99" s="11">
        <f t="shared" si="81"/>
        <v>301.141511371613</v>
      </c>
      <c r="J99" s="11">
        <f t="shared" si="82"/>
        <v>0.478835681280304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0.186397310906433</v>
      </c>
      <c r="P99" s="11">
        <f t="shared" si="85"/>
        <v>0.0892536833566984</v>
      </c>
      <c r="Q99" s="16">
        <f t="shared" si="86"/>
        <v>0.0116029788363708</v>
      </c>
      <c r="R99" s="11">
        <f t="shared" si="87"/>
        <v>0.0098696</v>
      </c>
      <c r="S99" s="17">
        <f t="shared" si="88"/>
        <v>1.17562807371837</v>
      </c>
      <c r="T99" s="3">
        <v>0.01</v>
      </c>
      <c r="U99" s="18">
        <f t="shared" si="89"/>
        <v>0.0117562807371837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0.0388562807371837</v>
      </c>
      <c r="AR99" s="25">
        <f t="shared" si="93"/>
        <v>7.592</v>
      </c>
      <c r="AS99" s="1">
        <f t="shared" si="94"/>
        <v>0.13</v>
      </c>
      <c r="AT99" s="2">
        <f t="shared" si="95"/>
        <v>16.4108333333333</v>
      </c>
      <c r="AU99" s="1">
        <f t="shared" si="96"/>
        <v>4216.63702204563</v>
      </c>
    </row>
    <row r="100" s="1" customFormat="1" spans="1:47">
      <c r="A100" s="6"/>
      <c r="B100" s="6"/>
      <c r="C100" s="9">
        <v>9</v>
      </c>
      <c r="D100" s="12">
        <v>25.8326389426667</v>
      </c>
      <c r="E100" s="13">
        <f t="shared" si="97"/>
        <v>27.9915113716129</v>
      </c>
      <c r="F100" s="9" t="s">
        <v>109</v>
      </c>
      <c r="G100" s="6">
        <v>10</v>
      </c>
      <c r="H100" s="11">
        <f t="shared" si="80"/>
        <v>25.8326389426667</v>
      </c>
      <c r="I100" s="11">
        <f t="shared" si="81"/>
        <v>298.982638942667</v>
      </c>
      <c r="J100" s="11">
        <f t="shared" si="82"/>
        <v>0.379134167486165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0.173063627549734</v>
      </c>
      <c r="P100" s="11">
        <f t="shared" si="85"/>
        <v>0.0656143343532043</v>
      </c>
      <c r="Q100" s="16">
        <f t="shared" si="86"/>
        <v>0.00852986346591656</v>
      </c>
      <c r="R100" s="11">
        <f t="shared" si="87"/>
        <v>0.0098696</v>
      </c>
      <c r="S100" s="17">
        <f t="shared" si="88"/>
        <v>0.864256248066443</v>
      </c>
      <c r="T100" s="3">
        <v>0.01</v>
      </c>
      <c r="U100" s="18">
        <f t="shared" si="89"/>
        <v>0.00864256248066443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0.0357425624806644</v>
      </c>
      <c r="AR100" s="25">
        <f t="shared" si="93"/>
        <v>7.592</v>
      </c>
      <c r="AS100" s="1">
        <f t="shared" si="94"/>
        <v>0.13</v>
      </c>
      <c r="AT100" s="2">
        <f t="shared" si="95"/>
        <v>16.4108333333333</v>
      </c>
      <c r="AU100" s="1">
        <f t="shared" si="96"/>
        <v>3878.74004818281</v>
      </c>
    </row>
    <row r="101" s="1" customFormat="1" spans="1:47">
      <c r="A101" s="6"/>
      <c r="B101" s="6"/>
      <c r="C101" s="9">
        <v>10</v>
      </c>
      <c r="D101" s="12">
        <v>21.9356937896774</v>
      </c>
      <c r="E101" s="13">
        <f t="shared" si="97"/>
        <v>25.8326389426667</v>
      </c>
      <c r="F101" s="9" t="s">
        <v>109</v>
      </c>
      <c r="G101" s="6">
        <v>11</v>
      </c>
      <c r="H101" s="11">
        <f t="shared" si="80"/>
        <v>21.9356937896774</v>
      </c>
      <c r="I101" s="11">
        <f t="shared" si="81"/>
        <v>295.085693789677</v>
      </c>
      <c r="J101" s="11">
        <f t="shared" si="82"/>
        <v>0.246611303933771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0.102076828536704</v>
      </c>
      <c r="O101" s="11">
        <f t="shared" si="98"/>
        <v>0.0812924646598265</v>
      </c>
      <c r="P101" s="11">
        <f t="shared" si="85"/>
        <v>0.0200476407097498</v>
      </c>
      <c r="Q101" s="16">
        <f t="shared" si="86"/>
        <v>0.00260619329226747</v>
      </c>
      <c r="R101" s="11">
        <f t="shared" si="87"/>
        <v>0.0098696</v>
      </c>
      <c r="S101" s="17">
        <f t="shared" si="88"/>
        <v>0.26406270692505</v>
      </c>
      <c r="T101" s="3">
        <v>0.01</v>
      </c>
      <c r="U101" s="18">
        <f t="shared" si="89"/>
        <v>0.0026406270692505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0.0174406270692505</v>
      </c>
      <c r="AR101" s="25">
        <f t="shared" si="93"/>
        <v>7.592</v>
      </c>
      <c r="AS101" s="1">
        <f t="shared" si="94"/>
        <v>0.13</v>
      </c>
      <c r="AT101" s="2">
        <f t="shared" si="95"/>
        <v>16.4108333333333</v>
      </c>
      <c r="AU101" s="1">
        <f t="shared" si="96"/>
        <v>1892.63594952148</v>
      </c>
    </row>
    <row r="102" s="1" customFormat="1" spans="1:48">
      <c r="A102" s="6"/>
      <c r="B102" s="6"/>
      <c r="C102" s="9">
        <v>11</v>
      </c>
      <c r="D102" s="12">
        <v>16.569643971</v>
      </c>
      <c r="E102" s="13">
        <f t="shared" si="97"/>
        <v>21.9356937896774</v>
      </c>
      <c r="F102" s="9" t="s">
        <v>111</v>
      </c>
      <c r="G102" s="6">
        <v>12</v>
      </c>
      <c r="H102" s="11">
        <f t="shared" si="80"/>
        <v>16.569643971</v>
      </c>
      <c r="I102" s="11">
        <f t="shared" si="81"/>
        <v>289.719643971</v>
      </c>
      <c r="J102" s="11">
        <f t="shared" si="82"/>
        <v>0.133843108512003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0.137164823950077</v>
      </c>
      <c r="P102" s="11">
        <f t="shared" si="85"/>
        <v>0.01835856641598</v>
      </c>
      <c r="Q102" s="16">
        <f t="shared" si="86"/>
        <v>0.00238661363407739</v>
      </c>
      <c r="R102" s="11">
        <f t="shared" si="87"/>
        <v>0.0098696</v>
      </c>
      <c r="S102" s="17">
        <f t="shared" si="88"/>
        <v>0.241814626132507</v>
      </c>
      <c r="T102" s="3">
        <v>0.01</v>
      </c>
      <c r="U102" s="18">
        <f t="shared" si="89"/>
        <v>0.00241814626132507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0.0172181462613251</v>
      </c>
      <c r="AR102" s="25">
        <f t="shared" si="93"/>
        <v>7.592</v>
      </c>
      <c r="AS102" s="1">
        <f t="shared" si="94"/>
        <v>0.13</v>
      </c>
      <c r="AT102" s="2">
        <f t="shared" si="95"/>
        <v>16.4108333333333</v>
      </c>
      <c r="AU102" s="1">
        <f t="shared" si="96"/>
        <v>1868.49259885603</v>
      </c>
      <c r="AV102" s="1">
        <f>SUM(AU91:AU102)</f>
        <v>36806.2677288704</v>
      </c>
    </row>
    <row r="103" s="1" customFormat="1" spans="1:46">
      <c r="A103" s="6"/>
      <c r="B103" s="6"/>
      <c r="C103" s="9">
        <v>12</v>
      </c>
      <c r="D103" s="12">
        <v>12.0588198806452</v>
      </c>
      <c r="E103" s="13">
        <f t="shared" si="97"/>
        <v>16.569643971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11.8</v>
      </c>
      <c r="E107" s="9"/>
      <c r="F107" s="9"/>
      <c r="G107" s="6">
        <v>1</v>
      </c>
      <c r="H107" s="11">
        <f t="shared" ref="H107:H118" si="99">E108</f>
        <v>11.8</v>
      </c>
      <c r="I107" s="11">
        <f t="shared" ref="I107:I118" si="100">H107+273.15</f>
        <v>284.95</v>
      </c>
      <c r="J107" s="11">
        <f t="shared" ref="J107:J118" si="101">EXP(($C$18*(I107-$C$16))/($C$19*I107*$C$16))</f>
        <v>0.0762582847362126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0.210677619366463</v>
      </c>
      <c r="Q107" s="16">
        <f t="shared" ref="Q107:Q118" si="105">P107*$B$109</f>
        <v>0.0610965096162744</v>
      </c>
      <c r="R107" s="11">
        <f t="shared" ref="R107:R118" si="106">L107*$B$109</f>
        <v>0.80117865</v>
      </c>
      <c r="S107" s="17">
        <f t="shared" ref="S107:S118" si="107">Q107/R107</f>
        <v>0.0762582847362126</v>
      </c>
      <c r="T107" s="3">
        <v>0.27</v>
      </c>
      <c r="U107" s="18">
        <f t="shared" ref="U107:U118" si="108">S107*T107</f>
        <v>0.0205897368787774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0.230400585875546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152.136666666667</v>
      </c>
      <c r="AF107" s="1">
        <f t="shared" ref="AF107:AF118" si="113">AE107*10000*AC107*AB107</f>
        <v>3586617.64889275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10.9139447021613</v>
      </c>
      <c r="E108" s="13">
        <f t="shared" ref="E108:E119" si="114">D107</f>
        <v>11.8</v>
      </c>
      <c r="F108" s="9" t="s">
        <v>109</v>
      </c>
      <c r="G108" s="6">
        <v>2</v>
      </c>
      <c r="H108" s="11">
        <f t="shared" si="99"/>
        <v>10.9139447021613</v>
      </c>
      <c r="I108" s="11">
        <f t="shared" si="100"/>
        <v>284.063944702161</v>
      </c>
      <c r="J108" s="11">
        <f t="shared" si="101"/>
        <v>0.0685485402169241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5.31469238063354</v>
      </c>
      <c r="P108" s="11">
        <f t="shared" si="104"/>
        <v>0.364314404394438</v>
      </c>
      <c r="Q108" s="16">
        <f t="shared" si="105"/>
        <v>0.105651177274387</v>
      </c>
      <c r="R108" s="11">
        <f t="shared" si="106"/>
        <v>0.80117865</v>
      </c>
      <c r="S108" s="17">
        <f t="shared" si="107"/>
        <v>0.131869686335734</v>
      </c>
      <c r="T108" s="3">
        <v>0.27</v>
      </c>
      <c r="U108" s="18">
        <f t="shared" si="108"/>
        <v>0.0356048153106482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0.233318015614859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152.136666666667</v>
      </c>
      <c r="AF108" s="1">
        <f t="shared" si="113"/>
        <v>3632032.91965979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12.2107958945714</v>
      </c>
      <c r="E109" s="13">
        <f t="shared" si="114"/>
        <v>10.9139447021613</v>
      </c>
      <c r="F109" s="9" t="s">
        <v>109</v>
      </c>
      <c r="G109" s="6">
        <v>3</v>
      </c>
      <c r="H109" s="11">
        <f t="shared" si="99"/>
        <v>12.2107958945714</v>
      </c>
      <c r="I109" s="11">
        <f t="shared" si="100"/>
        <v>285.360795894571</v>
      </c>
      <c r="J109" s="11">
        <f t="shared" si="101"/>
        <v>0.080103239468953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7.7130629762391</v>
      </c>
      <c r="P109" s="11">
        <f t="shared" si="104"/>
        <v>0.617841330624796</v>
      </c>
      <c r="Q109" s="16">
        <f t="shared" si="105"/>
        <v>0.179173985881191</v>
      </c>
      <c r="R109" s="11">
        <f t="shared" si="106"/>
        <v>0.80117865</v>
      </c>
      <c r="S109" s="17">
        <f t="shared" si="107"/>
        <v>0.223637993699896</v>
      </c>
      <c r="T109" s="3">
        <v>0.27</v>
      </c>
      <c r="U109" s="18">
        <f t="shared" si="108"/>
        <v>0.0603822582989718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0.23813227278749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152.136666666667</v>
      </c>
      <c r="AF109" s="1">
        <f t="shared" si="113"/>
        <v>3706975.87033005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14.7340295750968</v>
      </c>
      <c r="E110" s="13">
        <f t="shared" si="114"/>
        <v>12.2107958945714</v>
      </c>
      <c r="F110" s="9" t="s">
        <v>109</v>
      </c>
      <c r="G110" s="6">
        <v>4</v>
      </c>
      <c r="H110" s="11">
        <f t="shared" si="99"/>
        <v>14.7340295750968</v>
      </c>
      <c r="I110" s="11">
        <f t="shared" si="100"/>
        <v>287.884029575097</v>
      </c>
      <c r="J110" s="11">
        <f t="shared" si="101"/>
        <v>0.108026695940592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9.8579066456143</v>
      </c>
      <c r="P110" s="11">
        <f t="shared" si="104"/>
        <v>1.06491708381652</v>
      </c>
      <c r="Q110" s="16">
        <f t="shared" si="105"/>
        <v>0.308825954306789</v>
      </c>
      <c r="R110" s="11">
        <f t="shared" si="106"/>
        <v>0.80117865</v>
      </c>
      <c r="S110" s="17">
        <f t="shared" si="107"/>
        <v>0.385464533168463</v>
      </c>
      <c r="T110" s="3">
        <v>0.27</v>
      </c>
      <c r="U110" s="18">
        <f t="shared" si="108"/>
        <v>0.104075423955485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0.295421854874551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152.136666666667</v>
      </c>
      <c r="AF110" s="1">
        <f t="shared" si="113"/>
        <v>4598795.76492932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19.6740337166667</v>
      </c>
      <c r="E111" s="13">
        <f t="shared" si="114"/>
        <v>14.7340295750968</v>
      </c>
      <c r="F111" s="9" t="s">
        <v>109</v>
      </c>
      <c r="G111" s="6">
        <v>5</v>
      </c>
      <c r="H111" s="11">
        <f t="shared" si="99"/>
        <v>19.6740337166667</v>
      </c>
      <c r="I111" s="11">
        <f t="shared" si="100"/>
        <v>292.824033716667</v>
      </c>
      <c r="J111" s="11">
        <f t="shared" si="101"/>
        <v>0.191131433629616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8.3533400837079</v>
      </c>
      <c r="O111" s="11">
        <f t="shared" si="115"/>
        <v>3.20233447808989</v>
      </c>
      <c r="P111" s="11">
        <f t="shared" si="104"/>
        <v>0.612066779758869</v>
      </c>
      <c r="Q111" s="16">
        <f t="shared" si="105"/>
        <v>0.177499366130072</v>
      </c>
      <c r="R111" s="11">
        <f t="shared" si="106"/>
        <v>0.80117865</v>
      </c>
      <c r="S111" s="17">
        <f t="shared" si="107"/>
        <v>0.221547798521681</v>
      </c>
      <c r="T111" s="3">
        <v>0.27</v>
      </c>
      <c r="U111" s="18">
        <f t="shared" si="108"/>
        <v>0.0598179056008538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0.286822619058246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152.136666666667</v>
      </c>
      <c r="AF111" s="1">
        <f t="shared" si="113"/>
        <v>4464932.51615091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21.837998076129</v>
      </c>
      <c r="E112" s="13">
        <f t="shared" si="114"/>
        <v>19.6740337166667</v>
      </c>
      <c r="F112" s="9" t="s">
        <v>111</v>
      </c>
      <c r="G112" s="6">
        <v>6</v>
      </c>
      <c r="H112" s="11">
        <f t="shared" si="99"/>
        <v>21.837998076129</v>
      </c>
      <c r="I112" s="11">
        <f t="shared" si="100"/>
        <v>294.987998076129</v>
      </c>
      <c r="J112" s="11">
        <f t="shared" si="101"/>
        <v>0.243931019165379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5.35295269833102</v>
      </c>
      <c r="P112" s="11">
        <f t="shared" si="104"/>
        <v>1.30575120724795</v>
      </c>
      <c r="Q112" s="16">
        <f t="shared" si="105"/>
        <v>0.378667850101905</v>
      </c>
      <c r="R112" s="11">
        <f t="shared" si="106"/>
        <v>0.80117865</v>
      </c>
      <c r="S112" s="17">
        <f t="shared" si="107"/>
        <v>0.472638468463813</v>
      </c>
      <c r="T112" s="3">
        <v>0.27</v>
      </c>
      <c r="U112" s="18">
        <f t="shared" si="108"/>
        <v>0.127612386485229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0.31519508669408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152.136666666667</v>
      </c>
      <c r="AF112" s="1">
        <f t="shared" si="113"/>
        <v>4906603.23837854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25.1684899983333</v>
      </c>
      <c r="E113" s="13">
        <f t="shared" si="114"/>
        <v>21.837998076129</v>
      </c>
      <c r="F113" s="9" t="s">
        <v>109</v>
      </c>
      <c r="G113" s="6">
        <v>7</v>
      </c>
      <c r="H113" s="11">
        <f t="shared" si="99"/>
        <v>25.1684899983333</v>
      </c>
      <c r="I113" s="11">
        <f t="shared" si="100"/>
        <v>298.318489998333</v>
      </c>
      <c r="J113" s="11">
        <f t="shared" si="101"/>
        <v>0.352618695848612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6.80988649108307</v>
      </c>
      <c r="P113" s="11">
        <f t="shared" si="104"/>
        <v>2.40129329336279</v>
      </c>
      <c r="Q113" s="16">
        <f t="shared" si="105"/>
        <v>0.69637505507521</v>
      </c>
      <c r="R113" s="11">
        <f t="shared" si="106"/>
        <v>0.80117865</v>
      </c>
      <c r="S113" s="17">
        <f t="shared" si="107"/>
        <v>0.869188232955547</v>
      </c>
      <c r="T113" s="3">
        <v>0.27</v>
      </c>
      <c r="U113" s="18">
        <f t="shared" si="108"/>
        <v>0.234680822897998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0.335998483889081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152.136666666667</v>
      </c>
      <c r="AF113" s="1">
        <f t="shared" si="113"/>
        <v>5230447.16982071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27.1931780235484</v>
      </c>
      <c r="E114" s="13">
        <f t="shared" si="114"/>
        <v>25.1684899983333</v>
      </c>
      <c r="F114" s="9" t="s">
        <v>109</v>
      </c>
      <c r="G114" s="6">
        <v>8</v>
      </c>
      <c r="H114" s="11">
        <f t="shared" si="99"/>
        <v>27.1931780235484</v>
      </c>
      <c r="I114" s="11">
        <f t="shared" si="100"/>
        <v>300.343178023548</v>
      </c>
      <c r="J114" s="11">
        <f t="shared" si="101"/>
        <v>0.439401805907772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7.17127819772027</v>
      </c>
      <c r="P114" s="11">
        <f t="shared" si="104"/>
        <v>3.15107259074532</v>
      </c>
      <c r="Q114" s="16">
        <f t="shared" si="105"/>
        <v>0.913811051316143</v>
      </c>
      <c r="R114" s="11">
        <f t="shared" si="106"/>
        <v>0.80117865</v>
      </c>
      <c r="S114" s="17">
        <f t="shared" si="107"/>
        <v>1.1405833783965</v>
      </c>
      <c r="T114" s="3">
        <v>0.27</v>
      </c>
      <c r="U114" s="18">
        <f t="shared" si="108"/>
        <v>0.307957512167054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0.350236144614059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152.136666666667</v>
      </c>
      <c r="AF114" s="1">
        <f t="shared" si="113"/>
        <v>5452083.08728637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27.9915113716129</v>
      </c>
      <c r="E115" s="13">
        <f t="shared" si="114"/>
        <v>27.1931780235484</v>
      </c>
      <c r="F115" s="9" t="s">
        <v>109</v>
      </c>
      <c r="G115" s="6">
        <v>9</v>
      </c>
      <c r="H115" s="11">
        <f t="shared" si="99"/>
        <v>27.9915113716129</v>
      </c>
      <c r="I115" s="11">
        <f t="shared" si="100"/>
        <v>301.141511371613</v>
      </c>
      <c r="J115" s="11">
        <f t="shared" si="101"/>
        <v>0.478835681280304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6.78289060697495</v>
      </c>
      <c r="P115" s="11">
        <f t="shared" si="104"/>
        <v>3.24789004484063</v>
      </c>
      <c r="Q115" s="16">
        <f t="shared" si="105"/>
        <v>0.941888113003782</v>
      </c>
      <c r="R115" s="11">
        <f t="shared" si="106"/>
        <v>0.80117865</v>
      </c>
      <c r="S115" s="17">
        <f t="shared" si="107"/>
        <v>1.17562807371837</v>
      </c>
      <c r="T115" s="3">
        <v>0.27</v>
      </c>
      <c r="U115" s="18">
        <f t="shared" si="108"/>
        <v>0.317419579903959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0.336874624375339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152.136666666667</v>
      </c>
      <c r="AF115" s="1">
        <f t="shared" si="113"/>
        <v>5244085.94126299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25.8326389426667</v>
      </c>
      <c r="E116" s="13">
        <f t="shared" si="114"/>
        <v>27.9915113716129</v>
      </c>
      <c r="F116" s="9" t="s">
        <v>109</v>
      </c>
      <c r="G116" s="6">
        <v>10</v>
      </c>
      <c r="H116" s="11">
        <f t="shared" si="99"/>
        <v>25.8326389426667</v>
      </c>
      <c r="I116" s="11">
        <f t="shared" si="100"/>
        <v>298.982638942667</v>
      </c>
      <c r="J116" s="11">
        <f t="shared" si="101"/>
        <v>0.379134167486165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6.29768556213432</v>
      </c>
      <c r="P116" s="11">
        <f t="shared" si="104"/>
        <v>2.38766777268944</v>
      </c>
      <c r="Q116" s="16">
        <f t="shared" si="105"/>
        <v>0.692423654079938</v>
      </c>
      <c r="R116" s="11">
        <f t="shared" si="106"/>
        <v>0.80117865</v>
      </c>
      <c r="S116" s="17">
        <f t="shared" si="107"/>
        <v>0.864256248066443</v>
      </c>
      <c r="T116" s="3">
        <v>0.27</v>
      </c>
      <c r="U116" s="18">
        <f t="shared" si="108"/>
        <v>0.233349186977939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0.320539747029814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152.136666666667</v>
      </c>
      <c r="AF116" s="1">
        <f t="shared" si="113"/>
        <v>4989802.91000539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21.9356937896774</v>
      </c>
      <c r="E117" s="13">
        <f t="shared" si="114"/>
        <v>25.8326389426667</v>
      </c>
      <c r="F117" s="9" t="s">
        <v>109</v>
      </c>
      <c r="G117" s="6">
        <v>11</v>
      </c>
      <c r="H117" s="11">
        <f t="shared" si="99"/>
        <v>21.9356937896774</v>
      </c>
      <c r="I117" s="11">
        <f t="shared" si="100"/>
        <v>295.085693789677</v>
      </c>
      <c r="J117" s="11">
        <f t="shared" si="101"/>
        <v>0.246611303933771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3.71451689997264</v>
      </c>
      <c r="O117" s="11">
        <f t="shared" si="115"/>
        <v>2.95818588947224</v>
      </c>
      <c r="P117" s="11">
        <f t="shared" si="104"/>
        <v>0.729522079481231</v>
      </c>
      <c r="Q117" s="16">
        <f t="shared" si="105"/>
        <v>0.211561403049557</v>
      </c>
      <c r="R117" s="11">
        <f t="shared" si="106"/>
        <v>0.80117865</v>
      </c>
      <c r="S117" s="17">
        <f t="shared" si="107"/>
        <v>0.26406270692505</v>
      </c>
      <c r="T117" s="3">
        <v>0.27</v>
      </c>
      <c r="U117" s="18">
        <f t="shared" si="108"/>
        <v>0.0712969308697634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0.240252993667995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152.136666666667</v>
      </c>
      <c r="AF117" s="1">
        <f t="shared" si="113"/>
        <v>3739988.87205263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16.569643971</v>
      </c>
      <c r="E118" s="13">
        <f t="shared" si="114"/>
        <v>21.9356937896774</v>
      </c>
      <c r="F118" s="9" t="s">
        <v>111</v>
      </c>
      <c r="G118" s="6">
        <v>12</v>
      </c>
      <c r="H118" s="11">
        <f t="shared" si="99"/>
        <v>16.569643971</v>
      </c>
      <c r="I118" s="11">
        <f t="shared" si="100"/>
        <v>289.719643971</v>
      </c>
      <c r="J118" s="11">
        <f t="shared" si="101"/>
        <v>0.133843108512003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4.99134880999101</v>
      </c>
      <c r="P118" s="11">
        <f t="shared" si="104"/>
        <v>0.668057640396886</v>
      </c>
      <c r="Q118" s="16">
        <f t="shared" si="105"/>
        <v>0.193736715715097</v>
      </c>
      <c r="R118" s="11">
        <f t="shared" si="106"/>
        <v>0.80117865</v>
      </c>
      <c r="S118" s="17">
        <f t="shared" si="107"/>
        <v>0.241814626132507</v>
      </c>
      <c r="T118" s="3">
        <v>0.27</v>
      </c>
      <c r="U118" s="18">
        <f t="shared" si="108"/>
        <v>0.065289949055777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0.239085837101537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152.136666666667</v>
      </c>
      <c r="AF118" s="1">
        <f t="shared" si="113"/>
        <v>3721819.88899918</v>
      </c>
      <c r="AG118" s="1">
        <f>SUM(AF107:AF118)</f>
        <v>53274185.8277686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12.0588198806452</v>
      </c>
      <c r="E119" s="13">
        <f t="shared" si="114"/>
        <v>16.569643971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11.8</v>
      </c>
      <c r="E123" s="9"/>
      <c r="F123" s="9"/>
      <c r="G123" s="6">
        <v>1</v>
      </c>
      <c r="H123" s="11">
        <f t="shared" ref="H123:H134" si="116">E124</f>
        <v>11.8</v>
      </c>
      <c r="I123" s="11">
        <f t="shared" ref="I123:I134" si="117">H123+273.15</f>
        <v>284.95</v>
      </c>
      <c r="J123" s="11">
        <f t="shared" ref="J123:J134" si="118">EXP(($C$18*(I123-$C$16))/($C$19*I123*$C$16))</f>
        <v>0.0762582847362126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0.0397473431702087</v>
      </c>
      <c r="Q123" s="16">
        <f t="shared" ref="Q123:Q134" si="122">P123*$B$125</f>
        <v>0.0103343092242543</v>
      </c>
      <c r="R123" s="11">
        <f t="shared" ref="R123:R134" si="123">L123*$B$125</f>
        <v>0.1355172</v>
      </c>
      <c r="S123" s="17">
        <f t="shared" ref="S123:S134" si="124">Q123/R123</f>
        <v>0.0762582847362126</v>
      </c>
      <c r="T123" s="3">
        <v>0.01</v>
      </c>
      <c r="U123" s="18">
        <f t="shared" ref="U123:U134" si="125">S123*T123</f>
        <v>0.000762582847362126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0.00625258284736213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10.9139447021613</v>
      </c>
      <c r="E124" s="13">
        <f t="shared" ref="E124:E135" si="133">D123</f>
        <v>11.8</v>
      </c>
      <c r="F124" s="9" t="s">
        <v>109</v>
      </c>
      <c r="G124" s="6">
        <v>2</v>
      </c>
      <c r="H124" s="11">
        <f t="shared" si="116"/>
        <v>10.9139447021613</v>
      </c>
      <c r="I124" s="11">
        <f t="shared" si="117"/>
        <v>284.063944702161</v>
      </c>
      <c r="J124" s="11">
        <f t="shared" si="118"/>
        <v>0.0685485402169241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1.00269265682979</v>
      </c>
      <c r="P124" s="11">
        <f t="shared" si="121"/>
        <v>0.0687331179119114</v>
      </c>
      <c r="Q124" s="16">
        <f t="shared" si="122"/>
        <v>0.017870610657097</v>
      </c>
      <c r="R124" s="11">
        <f t="shared" si="123"/>
        <v>0.1355172</v>
      </c>
      <c r="S124" s="17">
        <f t="shared" si="124"/>
        <v>0.131869686335734</v>
      </c>
      <c r="T124" s="3">
        <v>0.01</v>
      </c>
      <c r="U124" s="18">
        <f t="shared" si="125"/>
        <v>0.00131869686335734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0.00680869686335734</v>
      </c>
      <c r="AU124" s="25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12.2107958945714</v>
      </c>
      <c r="E125" s="13">
        <f t="shared" si="133"/>
        <v>10.9139447021613</v>
      </c>
      <c r="F125" s="9" t="s">
        <v>109</v>
      </c>
      <c r="G125" s="6">
        <v>3</v>
      </c>
      <c r="H125" s="11">
        <f t="shared" si="116"/>
        <v>12.2107958945714</v>
      </c>
      <c r="I125" s="11">
        <f t="shared" si="117"/>
        <v>285.360795894571</v>
      </c>
      <c r="J125" s="11">
        <f t="shared" si="118"/>
        <v>0.080103239468953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1.45517953891788</v>
      </c>
      <c r="P125" s="11">
        <f t="shared" si="121"/>
        <v>0.11656459507626</v>
      </c>
      <c r="Q125" s="16">
        <f t="shared" si="122"/>
        <v>0.0303067947198275</v>
      </c>
      <c r="R125" s="11">
        <f t="shared" si="123"/>
        <v>0.1355172</v>
      </c>
      <c r="S125" s="17">
        <f t="shared" si="124"/>
        <v>0.223637993699896</v>
      </c>
      <c r="T125" s="3">
        <v>0.01</v>
      </c>
      <c r="U125" s="18">
        <f t="shared" si="125"/>
        <v>0.00223637993699896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0.00772637993699896</v>
      </c>
      <c r="AU125" s="25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14.7340295750968</v>
      </c>
      <c r="E126" s="13">
        <f t="shared" si="133"/>
        <v>12.2107958945714</v>
      </c>
      <c r="F126" s="9" t="s">
        <v>109</v>
      </c>
      <c r="G126" s="6">
        <v>4</v>
      </c>
      <c r="H126" s="11">
        <f t="shared" si="116"/>
        <v>14.7340295750968</v>
      </c>
      <c r="I126" s="11">
        <f t="shared" si="117"/>
        <v>287.884029575097</v>
      </c>
      <c r="J126" s="11">
        <f t="shared" si="118"/>
        <v>0.108026695940592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1.85983494384162</v>
      </c>
      <c r="P126" s="11">
        <f t="shared" si="121"/>
        <v>0.200911823978066</v>
      </c>
      <c r="Q126" s="16">
        <f t="shared" si="122"/>
        <v>0.0522370742342973</v>
      </c>
      <c r="R126" s="11">
        <f t="shared" si="123"/>
        <v>0.1355172</v>
      </c>
      <c r="S126" s="17">
        <f t="shared" si="124"/>
        <v>0.385464533168463</v>
      </c>
      <c r="T126" s="3">
        <v>0.01</v>
      </c>
      <c r="U126" s="18">
        <f t="shared" si="125"/>
        <v>0.00385464533168463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0.0118446453316846</v>
      </c>
      <c r="AU126" s="25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19.6740337166667</v>
      </c>
      <c r="E127" s="13">
        <f t="shared" si="133"/>
        <v>14.7340295750968</v>
      </c>
      <c r="F127" s="9" t="s">
        <v>109</v>
      </c>
      <c r="G127" s="6">
        <v>5</v>
      </c>
      <c r="H127" s="11">
        <f t="shared" si="116"/>
        <v>19.6740337166667</v>
      </c>
      <c r="I127" s="11">
        <f t="shared" si="117"/>
        <v>292.824033716667</v>
      </c>
      <c r="J127" s="11">
        <f t="shared" si="118"/>
        <v>0.191131433629616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1.57597696387038</v>
      </c>
      <c r="O127" s="11">
        <f t="shared" si="134"/>
        <v>0.604166155993178</v>
      </c>
      <c r="P127" s="11">
        <f t="shared" si="121"/>
        <v>0.115475143545471</v>
      </c>
      <c r="Q127" s="16">
        <f t="shared" si="122"/>
        <v>0.0300235373218223</v>
      </c>
      <c r="R127" s="11">
        <f t="shared" si="123"/>
        <v>0.1355172</v>
      </c>
      <c r="S127" s="17">
        <f t="shared" si="124"/>
        <v>0.221547798521681</v>
      </c>
      <c r="T127" s="3">
        <v>0.01</v>
      </c>
      <c r="U127" s="18">
        <f t="shared" si="125"/>
        <v>0.00221547798521681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0.0121654779852168</v>
      </c>
      <c r="AU127" s="25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21.837998076129</v>
      </c>
      <c r="E128" s="13">
        <f t="shared" si="133"/>
        <v>19.6740337166667</v>
      </c>
      <c r="F128" s="9" t="s">
        <v>111</v>
      </c>
      <c r="G128" s="6">
        <v>6</v>
      </c>
      <c r="H128" s="11">
        <f t="shared" si="116"/>
        <v>21.837998076129</v>
      </c>
      <c r="I128" s="11">
        <f t="shared" si="117"/>
        <v>294.987998076129</v>
      </c>
      <c r="J128" s="11">
        <f t="shared" si="118"/>
        <v>0.243931019165379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1.00991101244771</v>
      </c>
      <c r="P128" s="11">
        <f t="shared" si="121"/>
        <v>0.246348622532709</v>
      </c>
      <c r="Q128" s="16">
        <f t="shared" si="122"/>
        <v>0.0640506418585043</v>
      </c>
      <c r="R128" s="11">
        <f t="shared" si="123"/>
        <v>0.1355172</v>
      </c>
      <c r="S128" s="17">
        <f t="shared" si="124"/>
        <v>0.472638468463813</v>
      </c>
      <c r="T128" s="3">
        <v>0.01</v>
      </c>
      <c r="U128" s="18">
        <f t="shared" si="125"/>
        <v>0.00472638468463813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0.0146763846846381</v>
      </c>
      <c r="AU128" s="25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25.1684899983333</v>
      </c>
      <c r="E129" s="13">
        <f t="shared" si="133"/>
        <v>21.837998076129</v>
      </c>
      <c r="F129" s="9" t="s">
        <v>109</v>
      </c>
      <c r="G129" s="6">
        <v>7</v>
      </c>
      <c r="H129" s="11">
        <f t="shared" si="116"/>
        <v>25.1684899983333</v>
      </c>
      <c r="I129" s="11">
        <f t="shared" si="117"/>
        <v>298.318489998333</v>
      </c>
      <c r="J129" s="11">
        <f t="shared" si="118"/>
        <v>0.352618695848612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1.284782389915</v>
      </c>
      <c r="P129" s="11">
        <f t="shared" si="121"/>
        <v>0.45303829078109</v>
      </c>
      <c r="Q129" s="16">
        <f t="shared" si="122"/>
        <v>0.117789955603083</v>
      </c>
      <c r="R129" s="11">
        <f t="shared" si="123"/>
        <v>0.1355172</v>
      </c>
      <c r="S129" s="17">
        <f t="shared" si="124"/>
        <v>0.869188232955547</v>
      </c>
      <c r="T129" s="3">
        <v>0.01</v>
      </c>
      <c r="U129" s="18">
        <f t="shared" si="125"/>
        <v>0.00869188232955547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0.0211418823295555</v>
      </c>
      <c r="AU129" s="25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27.1931780235484</v>
      </c>
      <c r="E130" s="13">
        <f t="shared" si="133"/>
        <v>25.1684899983333</v>
      </c>
      <c r="F130" s="9" t="s">
        <v>109</v>
      </c>
      <c r="G130" s="6">
        <v>8</v>
      </c>
      <c r="H130" s="11">
        <f t="shared" si="116"/>
        <v>27.1931780235484</v>
      </c>
      <c r="I130" s="11">
        <f t="shared" si="117"/>
        <v>300.343178023548</v>
      </c>
      <c r="J130" s="11">
        <f t="shared" si="118"/>
        <v>0.439401805907772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1.35296409913391</v>
      </c>
      <c r="P130" s="11">
        <f t="shared" si="121"/>
        <v>0.594494868487822</v>
      </c>
      <c r="Q130" s="16">
        <f t="shared" si="122"/>
        <v>0.154568665806834</v>
      </c>
      <c r="R130" s="11">
        <f t="shared" si="123"/>
        <v>0.1355172</v>
      </c>
      <c r="S130" s="17">
        <f t="shared" si="124"/>
        <v>1.1405833783965</v>
      </c>
      <c r="T130" s="3">
        <v>0.01</v>
      </c>
      <c r="U130" s="18">
        <f t="shared" si="125"/>
        <v>0.011405833783965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0.023855833783965</v>
      </c>
      <c r="AU130" s="25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27.9915113716129</v>
      </c>
      <c r="E131" s="13">
        <f t="shared" si="133"/>
        <v>27.1931780235484</v>
      </c>
      <c r="F131" s="9" t="s">
        <v>109</v>
      </c>
      <c r="G131" s="6">
        <v>9</v>
      </c>
      <c r="H131" s="11">
        <f t="shared" si="116"/>
        <v>27.9915113716129</v>
      </c>
      <c r="I131" s="11">
        <f t="shared" si="117"/>
        <v>301.141511371613</v>
      </c>
      <c r="J131" s="11">
        <f t="shared" si="118"/>
        <v>0.478835681280304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1.27968923064609</v>
      </c>
      <c r="P131" s="11">
        <f t="shared" si="121"/>
        <v>0.612760864583487</v>
      </c>
      <c r="Q131" s="16">
        <f t="shared" si="122"/>
        <v>0.159317824791707</v>
      </c>
      <c r="R131" s="11">
        <f t="shared" si="123"/>
        <v>0.1355172</v>
      </c>
      <c r="S131" s="17">
        <f t="shared" si="124"/>
        <v>1.17562807371837</v>
      </c>
      <c r="T131" s="3">
        <v>0.01</v>
      </c>
      <c r="U131" s="18">
        <f t="shared" si="125"/>
        <v>0.0117562807371837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0.0217062807371837</v>
      </c>
      <c r="AU131" s="25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25.8326389426667</v>
      </c>
      <c r="E132" s="13">
        <f t="shared" si="133"/>
        <v>27.9915113716129</v>
      </c>
      <c r="F132" s="9" t="s">
        <v>109</v>
      </c>
      <c r="G132" s="6">
        <v>10</v>
      </c>
      <c r="H132" s="11">
        <f t="shared" si="116"/>
        <v>25.8326389426667</v>
      </c>
      <c r="I132" s="11">
        <f t="shared" si="117"/>
        <v>298.982638942667</v>
      </c>
      <c r="J132" s="11">
        <f t="shared" si="118"/>
        <v>0.379134167486165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1.1881483660626</v>
      </c>
      <c r="P132" s="11">
        <f t="shared" si="121"/>
        <v>0.450467641617191</v>
      </c>
      <c r="Q132" s="16">
        <f t="shared" si="122"/>
        <v>0.11712158682047</v>
      </c>
      <c r="R132" s="11">
        <f t="shared" si="123"/>
        <v>0.1355172</v>
      </c>
      <c r="S132" s="17">
        <f t="shared" si="124"/>
        <v>0.864256248066443</v>
      </c>
      <c r="T132" s="3">
        <v>0.01</v>
      </c>
      <c r="U132" s="18">
        <f t="shared" si="125"/>
        <v>0.00864256248066443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0.0185925624806644</v>
      </c>
      <c r="AU132" s="25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21.9356937896774</v>
      </c>
      <c r="E133" s="13">
        <f t="shared" si="133"/>
        <v>25.8326389426667</v>
      </c>
      <c r="F133" s="9" t="s">
        <v>109</v>
      </c>
      <c r="G133" s="6">
        <v>11</v>
      </c>
      <c r="H133" s="11">
        <f t="shared" si="116"/>
        <v>21.9356937896774</v>
      </c>
      <c r="I133" s="11">
        <f t="shared" si="117"/>
        <v>295.085693789677</v>
      </c>
      <c r="J133" s="11">
        <f t="shared" si="118"/>
        <v>0.246611303933771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0.700796688223138</v>
      </c>
      <c r="O133" s="11">
        <f t="shared" si="134"/>
        <v>0.55810403622227</v>
      </c>
      <c r="P133" s="11">
        <f t="shared" si="121"/>
        <v>0.137634764103474</v>
      </c>
      <c r="Q133" s="16">
        <f t="shared" si="122"/>
        <v>0.0357850386669034</v>
      </c>
      <c r="R133" s="11">
        <f t="shared" si="123"/>
        <v>0.1355172</v>
      </c>
      <c r="S133" s="17">
        <f t="shared" si="124"/>
        <v>0.26406270692505</v>
      </c>
      <c r="T133" s="3">
        <v>0.01</v>
      </c>
      <c r="U133" s="18">
        <f t="shared" si="125"/>
        <v>0.0026406270692505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0.0100906270692505</v>
      </c>
      <c r="AU133" s="25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16.569643971</v>
      </c>
      <c r="E134" s="13">
        <f t="shared" si="133"/>
        <v>21.9356937896774</v>
      </c>
      <c r="F134" s="9" t="s">
        <v>111</v>
      </c>
      <c r="G134" s="6">
        <v>12</v>
      </c>
      <c r="H134" s="11">
        <f t="shared" si="116"/>
        <v>16.569643971</v>
      </c>
      <c r="I134" s="11">
        <f t="shared" si="117"/>
        <v>289.719643971</v>
      </c>
      <c r="J134" s="11">
        <f t="shared" si="118"/>
        <v>0.133843108512003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0.941689272118796</v>
      </c>
      <c r="P134" s="11">
        <f t="shared" si="121"/>
        <v>0.126038619432785</v>
      </c>
      <c r="Q134" s="16">
        <f t="shared" si="122"/>
        <v>0.0327700410525242</v>
      </c>
      <c r="R134" s="11">
        <f t="shared" si="123"/>
        <v>0.1355172</v>
      </c>
      <c r="S134" s="17">
        <f t="shared" si="124"/>
        <v>0.241814626132507</v>
      </c>
      <c r="T134" s="3">
        <v>0.01</v>
      </c>
      <c r="U134" s="18">
        <f t="shared" si="125"/>
        <v>0.00241814626132507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0.00986814626132507</v>
      </c>
      <c r="AU134" s="25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12.0588198806452</v>
      </c>
      <c r="E135" s="13">
        <f t="shared" si="133"/>
        <v>16.569643971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11.8</v>
      </c>
      <c r="E139" s="9"/>
      <c r="F139" s="9"/>
      <c r="G139" s="6">
        <v>1</v>
      </c>
      <c r="H139" s="11">
        <f t="shared" ref="H139:H150" si="135">E140</f>
        <v>11.8</v>
      </c>
      <c r="I139" s="11">
        <f t="shared" ref="I139:I150" si="136">H139+273.15</f>
        <v>284.95</v>
      </c>
      <c r="J139" s="11">
        <f t="shared" ref="J139:J150" si="137">EXP(($C$18*(I139-$C$16))/($C$19*I139*$C$16))</f>
        <v>0.0762582847362126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0.0217107336643997</v>
      </c>
      <c r="Q139" s="16">
        <f t="shared" ref="Q139:Q150" si="141">P139*$B$125</f>
        <v>0.00564479075274393</v>
      </c>
      <c r="R139" s="11">
        <f t="shared" ref="R139:R150" si="142">L139*$B$125</f>
        <v>0.074022</v>
      </c>
      <c r="S139" s="17">
        <f t="shared" ref="S139:S150" si="143">Q139/R139</f>
        <v>0.0762582847362126</v>
      </c>
      <c r="T139" s="3">
        <v>0.01</v>
      </c>
      <c r="U139" s="18">
        <f t="shared" ref="U139:U150" si="144">S139*T139</f>
        <v>0.000762582847362126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0.00625258284736213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10.9139447021613</v>
      </c>
      <c r="E140" s="13">
        <f t="shared" ref="E140:E151" si="154">D139</f>
        <v>11.8</v>
      </c>
      <c r="F140" s="9" t="s">
        <v>109</v>
      </c>
      <c r="G140" s="6">
        <v>2</v>
      </c>
      <c r="H140" s="11">
        <f t="shared" si="135"/>
        <v>10.9139447021613</v>
      </c>
      <c r="I140" s="11">
        <f t="shared" si="136"/>
        <v>284.063944702161</v>
      </c>
      <c r="J140" s="11">
        <f t="shared" si="137"/>
        <v>0.0685485402169241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0.5476892663356</v>
      </c>
      <c r="P140" s="11">
        <f t="shared" si="140"/>
        <v>0.0375432996997835</v>
      </c>
      <c r="Q140" s="16">
        <f t="shared" si="141"/>
        <v>0.00976125792194372</v>
      </c>
      <c r="R140" s="11">
        <f t="shared" si="142"/>
        <v>0.074022</v>
      </c>
      <c r="S140" s="17">
        <f t="shared" si="143"/>
        <v>0.131869686335734</v>
      </c>
      <c r="T140" s="3">
        <v>0.01</v>
      </c>
      <c r="U140" s="18">
        <f t="shared" si="144"/>
        <v>0.00131869686335734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0.00680869686335734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12.2107958945714</v>
      </c>
      <c r="E141" s="13">
        <f t="shared" si="154"/>
        <v>10.9139447021613</v>
      </c>
      <c r="F141" s="9" t="s">
        <v>109</v>
      </c>
      <c r="G141" s="6">
        <v>3</v>
      </c>
      <c r="H141" s="11">
        <f t="shared" si="135"/>
        <v>12.2107958945714</v>
      </c>
      <c r="I141" s="11">
        <f t="shared" si="136"/>
        <v>285.360795894571</v>
      </c>
      <c r="J141" s="11">
        <f t="shared" si="137"/>
        <v>0.080103239468953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0.794845966635817</v>
      </c>
      <c r="P141" s="11">
        <f t="shared" si="140"/>
        <v>0.0636697368063603</v>
      </c>
      <c r="Q141" s="16">
        <f t="shared" si="141"/>
        <v>0.0165541315696537</v>
      </c>
      <c r="R141" s="11">
        <f t="shared" si="142"/>
        <v>0.074022</v>
      </c>
      <c r="S141" s="17">
        <f t="shared" si="143"/>
        <v>0.223637993699896</v>
      </c>
      <c r="T141" s="3">
        <v>0.01</v>
      </c>
      <c r="U141" s="18">
        <f t="shared" si="144"/>
        <v>0.00223637993699896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0.00772637993699896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14.7340295750968</v>
      </c>
      <c r="E142" s="13">
        <f t="shared" si="154"/>
        <v>12.2107958945714</v>
      </c>
      <c r="F142" s="9" t="s">
        <v>109</v>
      </c>
      <c r="G142" s="6">
        <v>4</v>
      </c>
      <c r="H142" s="11">
        <f t="shared" si="135"/>
        <v>14.7340295750968</v>
      </c>
      <c r="I142" s="11">
        <f t="shared" si="136"/>
        <v>287.884029575097</v>
      </c>
      <c r="J142" s="11">
        <f t="shared" si="137"/>
        <v>0.108026695940592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1.01587622982946</v>
      </c>
      <c r="P142" s="11">
        <f t="shared" si="140"/>
        <v>0.109741752593061</v>
      </c>
      <c r="Q142" s="16">
        <f t="shared" si="141"/>
        <v>0.028532855674196</v>
      </c>
      <c r="R142" s="11">
        <f t="shared" si="142"/>
        <v>0.074022</v>
      </c>
      <c r="S142" s="17">
        <f t="shared" si="143"/>
        <v>0.385464533168463</v>
      </c>
      <c r="T142" s="3">
        <v>0.01</v>
      </c>
      <c r="U142" s="18">
        <f t="shared" si="144"/>
        <v>0.00385464533168463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0.0138046453316846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19.6740337166667</v>
      </c>
      <c r="E143" s="13">
        <f t="shared" si="154"/>
        <v>14.7340295750968</v>
      </c>
      <c r="F143" s="9" t="s">
        <v>109</v>
      </c>
      <c r="G143" s="6">
        <v>5</v>
      </c>
      <c r="H143" s="11">
        <f t="shared" si="135"/>
        <v>19.6740337166667</v>
      </c>
      <c r="I143" s="11">
        <f t="shared" si="136"/>
        <v>292.824033716667</v>
      </c>
      <c r="J143" s="11">
        <f t="shared" si="137"/>
        <v>0.191131433629616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0.860827753374575</v>
      </c>
      <c r="O143" s="11">
        <f t="shared" si="155"/>
        <v>0.33000672386182</v>
      </c>
      <c r="P143" s="11">
        <f t="shared" si="140"/>
        <v>0.0630746582391225</v>
      </c>
      <c r="Q143" s="16">
        <f t="shared" si="141"/>
        <v>0.0163994111421719</v>
      </c>
      <c r="R143" s="11">
        <f t="shared" si="142"/>
        <v>0.074022</v>
      </c>
      <c r="S143" s="17">
        <f t="shared" si="143"/>
        <v>0.221547798521681</v>
      </c>
      <c r="T143" s="3">
        <v>0.01</v>
      </c>
      <c r="U143" s="18">
        <f t="shared" si="144"/>
        <v>0.00221547798521681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0.0121654779852168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21.837998076129</v>
      </c>
      <c r="E144" s="13">
        <f t="shared" si="154"/>
        <v>19.6740337166667</v>
      </c>
      <c r="F144" s="9" t="s">
        <v>111</v>
      </c>
      <c r="G144" s="6">
        <v>6</v>
      </c>
      <c r="H144" s="11">
        <f t="shared" si="135"/>
        <v>21.837998076129</v>
      </c>
      <c r="I144" s="11">
        <f t="shared" si="136"/>
        <v>294.987998076129</v>
      </c>
      <c r="J144" s="11">
        <f t="shared" si="137"/>
        <v>0.243931019165379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0.551632065622697</v>
      </c>
      <c r="P144" s="11">
        <f t="shared" si="140"/>
        <v>0.134560171971648</v>
      </c>
      <c r="Q144" s="16">
        <f t="shared" si="141"/>
        <v>0.0349856447126284</v>
      </c>
      <c r="R144" s="11">
        <f t="shared" si="142"/>
        <v>0.074022</v>
      </c>
      <c r="S144" s="17">
        <f t="shared" si="143"/>
        <v>0.472638468463813</v>
      </c>
      <c r="T144" s="3">
        <v>0.01</v>
      </c>
      <c r="U144" s="18">
        <f t="shared" si="144"/>
        <v>0.00472638468463813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0.0146763846846381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25.1684899983333</v>
      </c>
      <c r="E145" s="13">
        <f t="shared" si="154"/>
        <v>21.837998076129</v>
      </c>
      <c r="F145" s="9" t="s">
        <v>109</v>
      </c>
      <c r="G145" s="6">
        <v>7</v>
      </c>
      <c r="H145" s="11">
        <f t="shared" si="135"/>
        <v>25.1684899983333</v>
      </c>
      <c r="I145" s="11">
        <f t="shared" si="136"/>
        <v>298.318489998333</v>
      </c>
      <c r="J145" s="11">
        <f t="shared" si="137"/>
        <v>0.352618695848612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0.70177189365105</v>
      </c>
      <c r="P145" s="11">
        <f t="shared" si="140"/>
        <v>0.247457889922444</v>
      </c>
      <c r="Q145" s="16">
        <f t="shared" si="141"/>
        <v>0.0643390513798355</v>
      </c>
      <c r="R145" s="11">
        <f t="shared" si="142"/>
        <v>0.074022</v>
      </c>
      <c r="S145" s="17">
        <f t="shared" si="143"/>
        <v>0.869188232955547</v>
      </c>
      <c r="T145" s="3">
        <v>0.01</v>
      </c>
      <c r="U145" s="18">
        <f t="shared" si="144"/>
        <v>0.00869188232955547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0.0235918823295555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27.1931780235484</v>
      </c>
      <c r="E146" s="13">
        <f t="shared" si="154"/>
        <v>25.1684899983333</v>
      </c>
      <c r="F146" s="9" t="s">
        <v>109</v>
      </c>
      <c r="G146" s="6">
        <v>8</v>
      </c>
      <c r="H146" s="11">
        <f t="shared" si="135"/>
        <v>27.1931780235484</v>
      </c>
      <c r="I146" s="11">
        <f t="shared" si="136"/>
        <v>300.343178023548</v>
      </c>
      <c r="J146" s="11">
        <f t="shared" si="137"/>
        <v>0.439401805907772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0.739014003728605</v>
      </c>
      <c r="P146" s="11">
        <f t="shared" si="140"/>
        <v>0.324724087829482</v>
      </c>
      <c r="Q146" s="16">
        <f t="shared" si="141"/>
        <v>0.0844282628356654</v>
      </c>
      <c r="R146" s="11">
        <f t="shared" si="142"/>
        <v>0.074022</v>
      </c>
      <c r="S146" s="17">
        <f t="shared" si="143"/>
        <v>1.1405833783965</v>
      </c>
      <c r="T146" s="3">
        <v>0.01</v>
      </c>
      <c r="U146" s="18">
        <f t="shared" si="144"/>
        <v>0.011405833783965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0.026305833783965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27.9915113716129</v>
      </c>
      <c r="E147" s="13">
        <f t="shared" si="154"/>
        <v>27.1931780235484</v>
      </c>
      <c r="F147" s="9" t="s">
        <v>109</v>
      </c>
      <c r="G147" s="6">
        <v>9</v>
      </c>
      <c r="H147" s="11">
        <f t="shared" si="135"/>
        <v>27.9915113716129</v>
      </c>
      <c r="I147" s="11">
        <f t="shared" si="136"/>
        <v>301.141511371613</v>
      </c>
      <c r="J147" s="11">
        <f t="shared" si="137"/>
        <v>0.478835681280304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0.698989915899123</v>
      </c>
      <c r="P147" s="11">
        <f t="shared" si="140"/>
        <v>0.334701312587619</v>
      </c>
      <c r="Q147" s="16">
        <f t="shared" si="141"/>
        <v>0.087022341272781</v>
      </c>
      <c r="R147" s="11">
        <f t="shared" si="142"/>
        <v>0.074022</v>
      </c>
      <c r="S147" s="17">
        <f t="shared" si="143"/>
        <v>1.17562807371837</v>
      </c>
      <c r="T147" s="3">
        <v>0.01</v>
      </c>
      <c r="U147" s="18">
        <f t="shared" si="144"/>
        <v>0.0117562807371837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0.0217062807371837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25.8326389426667</v>
      </c>
      <c r="E148" s="13">
        <f t="shared" si="154"/>
        <v>27.9915113716129</v>
      </c>
      <c r="F148" s="9" t="s">
        <v>109</v>
      </c>
      <c r="G148" s="6">
        <v>10</v>
      </c>
      <c r="H148" s="11">
        <f t="shared" si="135"/>
        <v>25.8326389426667</v>
      </c>
      <c r="I148" s="11">
        <f t="shared" si="136"/>
        <v>298.982638942667</v>
      </c>
      <c r="J148" s="11">
        <f t="shared" si="137"/>
        <v>0.379134167486165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0.648988603311504</v>
      </c>
      <c r="P148" s="11">
        <f t="shared" si="140"/>
        <v>0.246053753824516</v>
      </c>
      <c r="Q148" s="16">
        <f t="shared" si="141"/>
        <v>0.0639739759943742</v>
      </c>
      <c r="R148" s="11">
        <f t="shared" si="142"/>
        <v>0.074022</v>
      </c>
      <c r="S148" s="17">
        <f t="shared" si="143"/>
        <v>0.864256248066443</v>
      </c>
      <c r="T148" s="3">
        <v>0.01</v>
      </c>
      <c r="U148" s="18">
        <f t="shared" si="144"/>
        <v>0.00864256248066443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0.0185925624806644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21.9356937896774</v>
      </c>
      <c r="E149" s="13">
        <f t="shared" si="154"/>
        <v>25.8326389426667</v>
      </c>
      <c r="F149" s="9" t="s">
        <v>109</v>
      </c>
      <c r="G149" s="6">
        <v>11</v>
      </c>
      <c r="H149" s="11">
        <f t="shared" si="135"/>
        <v>21.9356937896774</v>
      </c>
      <c r="I149" s="11">
        <f t="shared" si="136"/>
        <v>295.085693789677</v>
      </c>
      <c r="J149" s="11">
        <f t="shared" si="137"/>
        <v>0.246611303933771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0.382788107012638</v>
      </c>
      <c r="O149" s="11">
        <f t="shared" si="155"/>
        <v>0.30484674247435</v>
      </c>
      <c r="P149" s="11">
        <f t="shared" si="140"/>
        <v>0.0751786526615617</v>
      </c>
      <c r="Q149" s="16">
        <f t="shared" si="141"/>
        <v>0.019546449692006</v>
      </c>
      <c r="R149" s="11">
        <f t="shared" si="142"/>
        <v>0.074022</v>
      </c>
      <c r="S149" s="17">
        <f t="shared" si="143"/>
        <v>0.26406270692505</v>
      </c>
      <c r="T149" s="3">
        <v>0.01</v>
      </c>
      <c r="U149" s="18">
        <f t="shared" si="144"/>
        <v>0.0026406270692505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0.0081306270692505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16.569643971</v>
      </c>
      <c r="E150" s="13">
        <f t="shared" si="154"/>
        <v>21.9356937896774</v>
      </c>
      <c r="F150" s="9" t="s">
        <v>111</v>
      </c>
      <c r="G150" s="6">
        <v>12</v>
      </c>
      <c r="H150" s="11">
        <f t="shared" si="135"/>
        <v>16.569643971</v>
      </c>
      <c r="I150" s="11">
        <f t="shared" si="136"/>
        <v>289.719643971</v>
      </c>
      <c r="J150" s="11">
        <f t="shared" si="137"/>
        <v>0.133843108512003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0.514368089812788</v>
      </c>
      <c r="P150" s="11">
        <f t="shared" si="140"/>
        <v>0.0688446240599248</v>
      </c>
      <c r="Q150" s="16">
        <f t="shared" si="141"/>
        <v>0.0178996022555805</v>
      </c>
      <c r="R150" s="11">
        <f t="shared" si="142"/>
        <v>0.074022</v>
      </c>
      <c r="S150" s="17">
        <f t="shared" si="143"/>
        <v>0.241814626132507</v>
      </c>
      <c r="T150" s="3">
        <v>0.01</v>
      </c>
      <c r="U150" s="18">
        <f t="shared" si="144"/>
        <v>0.00241814626132507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0.00790814626132507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12.0588198806452</v>
      </c>
      <c r="E151" s="13">
        <f t="shared" si="154"/>
        <v>16.569643971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338.5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3.7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23.7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190.5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3872.3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0.7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AV40+AV55+AV71+AV87+AV102+AY134+AY150+BB150+AG118</f>
        <v>113902398.318123</v>
      </c>
      <c r="J16" s="7" t="s">
        <v>35</v>
      </c>
      <c r="K16" s="7">
        <f>I16/(10000*1000)</f>
        <v>11.3902398318123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63374447.6712329</v>
      </c>
      <c r="J17" s="7" t="s">
        <v>35</v>
      </c>
      <c r="K17" s="7">
        <f>I17/(10000*1000)</f>
        <v>6.33744476712329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7.97</v>
      </c>
      <c r="E29" s="9"/>
      <c r="F29" s="9"/>
      <c r="G29" s="6">
        <v>1</v>
      </c>
      <c r="H29" s="11">
        <f t="shared" ref="H29:H40" si="0">E30</f>
        <v>7.97</v>
      </c>
      <c r="I29" s="11">
        <f t="shared" ref="I29:I40" si="1">H29+273.15</f>
        <v>281.12</v>
      </c>
      <c r="J29" s="11">
        <f t="shared" ref="J29:J40" si="2">EXP(($C$18*(I29-$C$16))/($C$19*I29*$C$16))</f>
        <v>0.0478747936580081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0.047559218976479</v>
      </c>
      <c r="Q29" s="16">
        <f t="shared" ref="Q29:Q40" si="6">P29*$B$31</f>
        <v>0.00618269846694228</v>
      </c>
      <c r="R29" s="11">
        <f t="shared" ref="R29:R40" si="7">L29*$B$31</f>
        <v>0.129143083333333</v>
      </c>
      <c r="S29" s="17">
        <f t="shared" ref="S29:S40" si="8">Q29/R29</f>
        <v>0.0478747936580082</v>
      </c>
      <c r="T29" s="3">
        <v>0.01</v>
      </c>
      <c r="U29" s="18">
        <f t="shared" ref="U29:U40" si="9">S29*T29</f>
        <v>0.000478747936580082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0.0223787479365801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0.308333333333333</v>
      </c>
      <c r="AU29" s="1">
        <f t="shared" ref="AU29:AU40" si="17">AT29*10000*AS29*0.67*AR29*AQ29</f>
        <v>597.038333622542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6.94812443454839</v>
      </c>
      <c r="E30" s="13">
        <f t="shared" ref="E30:E41" si="18">D29</f>
        <v>7.97</v>
      </c>
      <c r="F30" s="9" t="s">
        <v>109</v>
      </c>
      <c r="G30" s="6">
        <v>2</v>
      </c>
      <c r="H30" s="11">
        <f t="shared" si="0"/>
        <v>6.94812443454839</v>
      </c>
      <c r="I30" s="11">
        <f t="shared" si="1"/>
        <v>280.098124434548</v>
      </c>
      <c r="J30" s="11">
        <f t="shared" si="2"/>
        <v>0.0421919098272678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1.93925744769019</v>
      </c>
      <c r="P30" s="11">
        <f t="shared" si="5"/>
        <v>0.0818209753648018</v>
      </c>
      <c r="Q30" s="16">
        <f t="shared" si="6"/>
        <v>0.0106367267974242</v>
      </c>
      <c r="R30" s="11">
        <f t="shared" si="7"/>
        <v>0.129143083333333</v>
      </c>
      <c r="S30" s="17">
        <f t="shared" si="8"/>
        <v>0.082363890677518</v>
      </c>
      <c r="T30" s="3">
        <v>0.01</v>
      </c>
      <c r="U30" s="18">
        <f t="shared" si="9"/>
        <v>0.00082363890677518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0.0227236389067752</v>
      </c>
      <c r="AR30" s="25">
        <f t="shared" si="15"/>
        <v>99.3408333333333</v>
      </c>
      <c r="AS30" s="1">
        <f t="shared" si="16"/>
        <v>0.13</v>
      </c>
      <c r="AT30" s="2">
        <f>$E$4/12</f>
        <v>0.308333333333333</v>
      </c>
      <c r="AU30" s="1">
        <f t="shared" si="17"/>
        <v>606.239613815262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7.40139065610714</v>
      </c>
      <c r="E31" s="13">
        <f t="shared" si="18"/>
        <v>6.94812443454839</v>
      </c>
      <c r="F31" s="9" t="s">
        <v>109</v>
      </c>
      <c r="G31" s="6">
        <v>3</v>
      </c>
      <c r="H31" s="11">
        <f t="shared" si="0"/>
        <v>7.40139065610714</v>
      </c>
      <c r="I31" s="11">
        <f t="shared" si="1"/>
        <v>280.551390656107</v>
      </c>
      <c r="J31" s="11">
        <f t="shared" si="2"/>
        <v>0.0446293181387756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2.85084480565872</v>
      </c>
      <c r="P31" s="11">
        <f t="shared" si="5"/>
        <v>0.127231259796019</v>
      </c>
      <c r="Q31" s="16">
        <f t="shared" si="6"/>
        <v>0.0165400637734825</v>
      </c>
      <c r="R31" s="11">
        <f t="shared" si="7"/>
        <v>0.129143083333333</v>
      </c>
      <c r="S31" s="17">
        <f t="shared" si="8"/>
        <v>0.128075490739141</v>
      </c>
      <c r="T31" s="3">
        <v>0.01</v>
      </c>
      <c r="U31" s="18">
        <f t="shared" si="9"/>
        <v>0.00128075490739141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0.0231807549073914</v>
      </c>
      <c r="AR31" s="25">
        <f t="shared" si="15"/>
        <v>99.3408333333333</v>
      </c>
      <c r="AS31" s="1">
        <f t="shared" si="16"/>
        <v>0.13</v>
      </c>
      <c r="AT31" s="2">
        <f>$E$4/12</f>
        <v>0.308333333333333</v>
      </c>
      <c r="AU31" s="1">
        <f t="shared" si="17"/>
        <v>618.434924118303</v>
      </c>
    </row>
    <row r="32" s="1" customFormat="1" spans="1:47">
      <c r="A32" s="6"/>
      <c r="B32" s="6"/>
      <c r="C32" s="9">
        <v>3</v>
      </c>
      <c r="D32" s="12">
        <v>13.7000806296774</v>
      </c>
      <c r="E32" s="13">
        <f t="shared" si="18"/>
        <v>7.40139065610714</v>
      </c>
      <c r="F32" s="9" t="s">
        <v>109</v>
      </c>
      <c r="G32" s="6">
        <v>4</v>
      </c>
      <c r="H32" s="11">
        <f t="shared" si="0"/>
        <v>13.7000806296774</v>
      </c>
      <c r="I32" s="11">
        <f t="shared" si="1"/>
        <v>286.850080629677</v>
      </c>
      <c r="J32" s="11">
        <f t="shared" si="2"/>
        <v>0.0956281798658537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3.71702187919603</v>
      </c>
      <c r="P32" s="11">
        <f t="shared" si="5"/>
        <v>0.355452036829072</v>
      </c>
      <c r="Q32" s="16">
        <f t="shared" si="6"/>
        <v>0.0462087647877793</v>
      </c>
      <c r="R32" s="11">
        <f t="shared" si="7"/>
        <v>0.129143083333333</v>
      </c>
      <c r="S32" s="17">
        <f t="shared" si="8"/>
        <v>0.357810605067476</v>
      </c>
      <c r="T32" s="3">
        <v>0.01</v>
      </c>
      <c r="U32" s="18">
        <f t="shared" si="9"/>
        <v>0.00357810605067476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0.0330281060506748</v>
      </c>
      <c r="AR32" s="25">
        <f t="shared" si="15"/>
        <v>99.3408333333333</v>
      </c>
      <c r="AS32" s="1">
        <f t="shared" si="16"/>
        <v>0.13</v>
      </c>
      <c r="AT32" s="2">
        <f>$E$4/12</f>
        <v>0.308333333333333</v>
      </c>
      <c r="AU32" s="1">
        <f t="shared" si="17"/>
        <v>881.150520801518</v>
      </c>
    </row>
    <row r="33" s="1" customFormat="1" spans="1:47">
      <c r="A33" s="6"/>
      <c r="B33" s="6"/>
      <c r="C33" s="9">
        <v>4</v>
      </c>
      <c r="D33" s="12">
        <v>19.3242762756667</v>
      </c>
      <c r="E33" s="13">
        <f t="shared" si="18"/>
        <v>13.7000806296774</v>
      </c>
      <c r="F33" s="9" t="s">
        <v>109</v>
      </c>
      <c r="G33" s="6">
        <v>5</v>
      </c>
      <c r="H33" s="11">
        <f t="shared" si="0"/>
        <v>19.3242762756667</v>
      </c>
      <c r="I33" s="11">
        <f t="shared" si="1"/>
        <v>292.474276275667</v>
      </c>
      <c r="J33" s="11">
        <f t="shared" si="2"/>
        <v>0.1836804355049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3.19349135024861</v>
      </c>
      <c r="O33" s="11">
        <f t="shared" si="19"/>
        <v>1.16148682545168</v>
      </c>
      <c r="P33" s="11">
        <f t="shared" si="5"/>
        <v>0.213342405932168</v>
      </c>
      <c r="Q33" s="16">
        <f t="shared" si="6"/>
        <v>0.0277345127711819</v>
      </c>
      <c r="R33" s="11">
        <f t="shared" si="7"/>
        <v>0.129143083333333</v>
      </c>
      <c r="S33" s="17">
        <f t="shared" si="8"/>
        <v>0.214758019208787</v>
      </c>
      <c r="T33" s="3">
        <v>0.01</v>
      </c>
      <c r="U33" s="18">
        <f t="shared" si="9"/>
        <v>0.00214758019208787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0.0315975801920879</v>
      </c>
      <c r="AR33" s="25">
        <f t="shared" si="15"/>
        <v>99.3408333333333</v>
      </c>
      <c r="AS33" s="1">
        <f t="shared" si="16"/>
        <v>0.13</v>
      </c>
      <c r="AT33" s="2">
        <f>$E$4/12</f>
        <v>0.308333333333333</v>
      </c>
      <c r="AU33" s="1">
        <f t="shared" si="17"/>
        <v>842.98579517723</v>
      </c>
    </row>
    <row r="34" s="1" customFormat="1" spans="1:47">
      <c r="A34" s="6"/>
      <c r="B34" s="6"/>
      <c r="C34" s="9">
        <v>5</v>
      </c>
      <c r="D34" s="12">
        <v>22.5759667996774</v>
      </c>
      <c r="E34" s="13">
        <f t="shared" si="18"/>
        <v>19.3242762756667</v>
      </c>
      <c r="F34" s="9" t="s">
        <v>111</v>
      </c>
      <c r="G34" s="6">
        <v>6</v>
      </c>
      <c r="H34" s="11">
        <f t="shared" si="0"/>
        <v>22.5759667996774</v>
      </c>
      <c r="I34" s="11">
        <f t="shared" si="1"/>
        <v>295.725966799677</v>
      </c>
      <c r="J34" s="11">
        <f t="shared" si="2"/>
        <v>0.264873867545503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1.94155275285285</v>
      </c>
      <c r="P34" s="11">
        <f t="shared" si="5"/>
        <v>0.514266586691751</v>
      </c>
      <c r="Q34" s="16">
        <f t="shared" si="6"/>
        <v>0.0668546562699276</v>
      </c>
      <c r="R34" s="11">
        <f t="shared" si="7"/>
        <v>0.129143083333333</v>
      </c>
      <c r="S34" s="17">
        <f t="shared" si="8"/>
        <v>0.517678953795521</v>
      </c>
      <c r="T34" s="3">
        <v>0.01</v>
      </c>
      <c r="U34" s="18">
        <f t="shared" si="9"/>
        <v>0.00517678953795521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0.0346267895379552</v>
      </c>
      <c r="AR34" s="25">
        <f t="shared" si="15"/>
        <v>99.3408333333333</v>
      </c>
      <c r="AS34" s="1">
        <f t="shared" si="16"/>
        <v>0.13</v>
      </c>
      <c r="AT34" s="2">
        <f>$E$4/12</f>
        <v>0.308333333333333</v>
      </c>
      <c r="AU34" s="1">
        <f t="shared" si="17"/>
        <v>923.801491621723</v>
      </c>
    </row>
    <row r="35" s="1" customFormat="1" spans="1:47">
      <c r="A35" s="6"/>
      <c r="B35" s="6"/>
      <c r="C35" s="9">
        <v>6</v>
      </c>
      <c r="D35" s="12">
        <v>26.3227327</v>
      </c>
      <c r="E35" s="13">
        <f t="shared" si="18"/>
        <v>22.5759667996774</v>
      </c>
      <c r="F35" s="9" t="s">
        <v>109</v>
      </c>
      <c r="G35" s="6">
        <v>7</v>
      </c>
      <c r="H35" s="11">
        <f t="shared" si="0"/>
        <v>26.3227327</v>
      </c>
      <c r="I35" s="11">
        <f t="shared" si="1"/>
        <v>299.4727327</v>
      </c>
      <c r="J35" s="11">
        <f t="shared" si="2"/>
        <v>0.399888511092724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2.42069449949443</v>
      </c>
      <c r="P35" s="11">
        <f t="shared" si="5"/>
        <v>0.968007919213174</v>
      </c>
      <c r="Q35" s="16">
        <f t="shared" si="6"/>
        <v>0.125841029497713</v>
      </c>
      <c r="R35" s="11">
        <f t="shared" si="7"/>
        <v>0.129143083333333</v>
      </c>
      <c r="S35" s="17">
        <f t="shared" si="8"/>
        <v>0.974431043843847</v>
      </c>
      <c r="T35" s="3">
        <v>0.01</v>
      </c>
      <c r="U35" s="18">
        <f t="shared" si="9"/>
        <v>0.00974431043843847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0.0446443104384385</v>
      </c>
      <c r="AR35" s="25">
        <f t="shared" si="15"/>
        <v>99.3408333333333</v>
      </c>
      <c r="AS35" s="1">
        <f t="shared" si="16"/>
        <v>0.13</v>
      </c>
      <c r="AT35" s="2">
        <f>$E$4/12</f>
        <v>0.308333333333333</v>
      </c>
      <c r="AU35" s="1">
        <f t="shared" si="17"/>
        <v>1191.05701469222</v>
      </c>
    </row>
    <row r="36" s="1" customFormat="1" spans="1:47">
      <c r="A36" s="6"/>
      <c r="B36" s="6"/>
      <c r="C36" s="9">
        <v>7</v>
      </c>
      <c r="D36" s="12">
        <v>28.1389209909677</v>
      </c>
      <c r="E36" s="13">
        <f t="shared" si="18"/>
        <v>26.3227327</v>
      </c>
      <c r="F36" s="9" t="s">
        <v>109</v>
      </c>
      <c r="G36" s="6">
        <v>8</v>
      </c>
      <c r="H36" s="11">
        <f t="shared" si="0"/>
        <v>28.1389209909677</v>
      </c>
      <c r="I36" s="11">
        <f t="shared" si="1"/>
        <v>301.288920990968</v>
      </c>
      <c r="J36" s="11">
        <f t="shared" si="2"/>
        <v>0.486470767693261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2.44609491361459</v>
      </c>
      <c r="P36" s="11">
        <f t="shared" si="5"/>
        <v>1.18995367047667</v>
      </c>
      <c r="Q36" s="16">
        <f t="shared" si="6"/>
        <v>0.154693977161967</v>
      </c>
      <c r="R36" s="11">
        <f t="shared" si="7"/>
        <v>0.129143083333333</v>
      </c>
      <c r="S36" s="17">
        <f t="shared" si="8"/>
        <v>1.19784949506498</v>
      </c>
      <c r="T36" s="3">
        <v>0.01</v>
      </c>
      <c r="U36" s="18">
        <f t="shared" si="9"/>
        <v>0.0119784949506498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0.0468784949506498</v>
      </c>
      <c r="AR36" s="25">
        <f t="shared" si="15"/>
        <v>99.3408333333333</v>
      </c>
      <c r="AS36" s="1">
        <f t="shared" si="16"/>
        <v>0.13</v>
      </c>
      <c r="AT36" s="2">
        <f>$E$4/12</f>
        <v>0.308333333333333</v>
      </c>
      <c r="AU36" s="1">
        <f t="shared" si="17"/>
        <v>1250.66239574196</v>
      </c>
    </row>
    <row r="37" s="1" customFormat="1" spans="1:47">
      <c r="A37" s="6"/>
      <c r="B37" s="6"/>
      <c r="C37" s="9">
        <v>8</v>
      </c>
      <c r="D37" s="12">
        <v>29.8970154854839</v>
      </c>
      <c r="E37" s="13">
        <f t="shared" si="18"/>
        <v>28.1389209909677</v>
      </c>
      <c r="F37" s="9" t="s">
        <v>109</v>
      </c>
      <c r="G37" s="6">
        <v>9</v>
      </c>
      <c r="H37" s="11">
        <f t="shared" si="0"/>
        <v>29.8970154854839</v>
      </c>
      <c r="I37" s="11">
        <f t="shared" si="1"/>
        <v>303.047015485484</v>
      </c>
      <c r="J37" s="11">
        <f t="shared" si="2"/>
        <v>0.586786517375213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2.24954957647125</v>
      </c>
      <c r="P37" s="11">
        <f t="shared" si="5"/>
        <v>1.32000536164045</v>
      </c>
      <c r="Q37" s="16">
        <f t="shared" si="6"/>
        <v>0.171600697013259</v>
      </c>
      <c r="R37" s="11">
        <f t="shared" si="7"/>
        <v>0.129143083333333</v>
      </c>
      <c r="S37" s="17">
        <f t="shared" si="8"/>
        <v>1.32876413187641</v>
      </c>
      <c r="T37" s="3">
        <v>0.01</v>
      </c>
      <c r="U37" s="18">
        <f t="shared" si="9"/>
        <v>0.0132876413187641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0.042737641318764</v>
      </c>
      <c r="AR37" s="25">
        <f t="shared" si="15"/>
        <v>99.3408333333333</v>
      </c>
      <c r="AS37" s="1">
        <f t="shared" si="16"/>
        <v>0.13</v>
      </c>
      <c r="AT37" s="2">
        <f>$E$4/12</f>
        <v>0.308333333333333</v>
      </c>
      <c r="AU37" s="1">
        <f t="shared" si="17"/>
        <v>1140.18935412399</v>
      </c>
    </row>
    <row r="38" s="1" customFormat="1" spans="1:47">
      <c r="A38" s="6"/>
      <c r="B38" s="6"/>
      <c r="C38" s="9">
        <v>9</v>
      </c>
      <c r="D38" s="12">
        <v>26.3750609043333</v>
      </c>
      <c r="E38" s="13">
        <f t="shared" si="18"/>
        <v>29.8970154854839</v>
      </c>
      <c r="F38" s="9" t="s">
        <v>109</v>
      </c>
      <c r="G38" s="6">
        <v>10</v>
      </c>
      <c r="H38" s="11">
        <f t="shared" si="0"/>
        <v>26.3750609043333</v>
      </c>
      <c r="I38" s="11">
        <f t="shared" si="1"/>
        <v>299.525060904333</v>
      </c>
      <c r="J38" s="11">
        <f t="shared" si="2"/>
        <v>0.402166408127581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1.92295254816413</v>
      </c>
      <c r="P38" s="11">
        <f t="shared" si="5"/>
        <v>0.773346919294949</v>
      </c>
      <c r="Q38" s="16">
        <f t="shared" si="6"/>
        <v>0.100535099508343</v>
      </c>
      <c r="R38" s="11">
        <f t="shared" si="7"/>
        <v>0.129143083333333</v>
      </c>
      <c r="S38" s="17">
        <f t="shared" si="8"/>
        <v>0.778478389344715</v>
      </c>
      <c r="T38" s="3">
        <v>0.01</v>
      </c>
      <c r="U38" s="18">
        <f t="shared" si="9"/>
        <v>0.00778478389344715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0.0372347838934471</v>
      </c>
      <c r="AR38" s="25">
        <f t="shared" si="15"/>
        <v>99.3408333333333</v>
      </c>
      <c r="AS38" s="1">
        <f t="shared" si="16"/>
        <v>0.13</v>
      </c>
      <c r="AT38" s="2">
        <f>$E$4/12</f>
        <v>0.308333333333333</v>
      </c>
      <c r="AU38" s="1">
        <f t="shared" si="17"/>
        <v>993.379673945083</v>
      </c>
    </row>
    <row r="39" s="1" customFormat="1" spans="1:47">
      <c r="A39" s="6"/>
      <c r="B39" s="6"/>
      <c r="C39" s="9">
        <v>10</v>
      </c>
      <c r="D39" s="12">
        <v>21.0143566054839</v>
      </c>
      <c r="E39" s="13">
        <f t="shared" si="18"/>
        <v>26.3750609043333</v>
      </c>
      <c r="F39" s="9" t="s">
        <v>109</v>
      </c>
      <c r="G39" s="6">
        <v>11</v>
      </c>
      <c r="H39" s="11">
        <f t="shared" si="0"/>
        <v>21.0143566054839</v>
      </c>
      <c r="I39" s="11">
        <f t="shared" si="1"/>
        <v>294.164356605484</v>
      </c>
      <c r="J39" s="11">
        <f t="shared" si="2"/>
        <v>0.222397614629173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1.09212534742573</v>
      </c>
      <c r="O39" s="11">
        <f t="shared" si="19"/>
        <v>1.05088861477679</v>
      </c>
      <c r="P39" s="11">
        <f t="shared" si="5"/>
        <v>0.233715121167315</v>
      </c>
      <c r="Q39" s="16">
        <f t="shared" si="6"/>
        <v>0.0303829657517509</v>
      </c>
      <c r="R39" s="11">
        <f t="shared" si="7"/>
        <v>0.129143083333333</v>
      </c>
      <c r="S39" s="17">
        <f t="shared" si="8"/>
        <v>0.235265915661383</v>
      </c>
      <c r="T39" s="3">
        <v>0.01</v>
      </c>
      <c r="U39" s="18">
        <f t="shared" si="9"/>
        <v>0.00235265915661383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0.0242526591566138</v>
      </c>
      <c r="AR39" s="25">
        <f t="shared" si="15"/>
        <v>99.3408333333333</v>
      </c>
      <c r="AS39" s="1">
        <f t="shared" si="16"/>
        <v>0.13</v>
      </c>
      <c r="AT39" s="2">
        <f>$E$4/12</f>
        <v>0.308333333333333</v>
      </c>
      <c r="AU39" s="1">
        <f t="shared" si="17"/>
        <v>647.032052455075</v>
      </c>
    </row>
    <row r="40" s="1" customFormat="1" spans="1:48">
      <c r="A40" s="6"/>
      <c r="B40" s="6"/>
      <c r="C40" s="9">
        <v>11</v>
      </c>
      <c r="D40" s="12">
        <v>15.0746581291667</v>
      </c>
      <c r="E40" s="13">
        <f t="shared" si="18"/>
        <v>21.0143566054839</v>
      </c>
      <c r="F40" s="9" t="s">
        <v>111</v>
      </c>
      <c r="G40" s="6">
        <v>12</v>
      </c>
      <c r="H40" s="11">
        <f t="shared" si="0"/>
        <v>15.0746581291667</v>
      </c>
      <c r="I40" s="11">
        <f t="shared" si="1"/>
        <v>288.224658129167</v>
      </c>
      <c r="J40" s="11">
        <f t="shared" si="2"/>
        <v>0.112432120496962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1.81058182694281</v>
      </c>
      <c r="P40" s="11">
        <f t="shared" si="5"/>
        <v>0.203567554136443</v>
      </c>
      <c r="Q40" s="16">
        <f t="shared" si="6"/>
        <v>0.0264637820377376</v>
      </c>
      <c r="R40" s="11">
        <f t="shared" si="7"/>
        <v>0.129143083333333</v>
      </c>
      <c r="S40" s="17">
        <f t="shared" si="8"/>
        <v>0.204918307312143</v>
      </c>
      <c r="T40" s="3">
        <v>0.01</v>
      </c>
      <c r="U40" s="18">
        <f t="shared" si="9"/>
        <v>0.00204918307312143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0.0239491830731214</v>
      </c>
      <c r="AR40" s="25">
        <f t="shared" si="15"/>
        <v>99.3408333333333</v>
      </c>
      <c r="AS40" s="1">
        <f t="shared" si="16"/>
        <v>0.13</v>
      </c>
      <c r="AT40" s="2">
        <f>$E$4/12</f>
        <v>0.308333333333333</v>
      </c>
      <c r="AU40" s="1">
        <f t="shared" si="17"/>
        <v>638.93567209921</v>
      </c>
      <c r="AV40" s="1">
        <f>SUM(AU29:AU40)</f>
        <v>10330.9068422141</v>
      </c>
    </row>
    <row r="41" s="1" customFormat="1" spans="1:46">
      <c r="A41" s="6"/>
      <c r="B41" s="6"/>
      <c r="C41" s="9">
        <v>12</v>
      </c>
      <c r="D41" s="12">
        <v>9.85127016996774</v>
      </c>
      <c r="E41" s="13">
        <f t="shared" si="18"/>
        <v>15.0746581291667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7.97</v>
      </c>
      <c r="E44" s="9"/>
      <c r="F44" s="9"/>
      <c r="G44" s="6">
        <v>1</v>
      </c>
      <c r="H44" s="11">
        <f t="shared" ref="H44:H55" si="20">E45</f>
        <v>7.97</v>
      </c>
      <c r="I44" s="11">
        <f t="shared" ref="I44:I55" si="21">H44+273.15</f>
        <v>281.12</v>
      </c>
      <c r="J44" s="11">
        <f t="shared" ref="J44:J55" si="22">EXP(($C$18*(I44-$C$16))/($C$19*I44*$C$16))</f>
        <v>0.0478747936580081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0.0426693274479115</v>
      </c>
      <c r="Q44" s="16">
        <f t="shared" ref="Q44:Q55" si="26">P44*$B$46</f>
        <v>0.0055470125682285</v>
      </c>
      <c r="R44" s="11">
        <f t="shared" ref="R44:R55" si="27">L44*$B$46</f>
        <v>0.115864991666667</v>
      </c>
      <c r="S44" s="17">
        <f t="shared" ref="S44:S55" si="28">Q44/R44</f>
        <v>0.047874793658008</v>
      </c>
      <c r="T44" s="3">
        <v>0.01</v>
      </c>
      <c r="U44" s="18">
        <f t="shared" ref="U44:U55" si="29">S44*T44</f>
        <v>0.00047874793658008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0.0195787479365801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28.2083333333333</v>
      </c>
      <c r="AU44" s="1">
        <f t="shared" ref="AU44:AU55" si="37">AT44*10000*AS44*0.67*AR44*AQ44</f>
        <v>42873.5435123675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6.94812443454839</v>
      </c>
      <c r="E45" s="13">
        <f t="shared" ref="E45:E56" si="38">D44</f>
        <v>7.97</v>
      </c>
      <c r="F45" s="9" t="s">
        <v>109</v>
      </c>
      <c r="G45" s="6">
        <v>2</v>
      </c>
      <c r="H45" s="11">
        <f t="shared" si="20"/>
        <v>6.94812443454839</v>
      </c>
      <c r="I45" s="11">
        <f t="shared" si="21"/>
        <v>280.098124434548</v>
      </c>
      <c r="J45" s="11">
        <f t="shared" si="22"/>
        <v>0.0421919098272678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1.73986900588542</v>
      </c>
      <c r="P45" s="11">
        <f t="shared" si="25"/>
        <v>0.0734083962075758</v>
      </c>
      <c r="Q45" s="16">
        <f t="shared" si="26"/>
        <v>0.00954309150698485</v>
      </c>
      <c r="R45" s="11">
        <f t="shared" si="27"/>
        <v>0.115864991666667</v>
      </c>
      <c r="S45" s="17">
        <f t="shared" si="28"/>
        <v>0.0823638906775176</v>
      </c>
      <c r="T45" s="3">
        <v>0.01</v>
      </c>
      <c r="U45" s="18">
        <f t="shared" si="29"/>
        <v>0.000823638906775176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0.0199236389067752</v>
      </c>
      <c r="AR45" s="25">
        <f t="shared" si="35"/>
        <v>89.1269166666667</v>
      </c>
      <c r="AS45" s="1">
        <f t="shared" si="36"/>
        <v>0.13</v>
      </c>
      <c r="AT45" s="2">
        <f>$E$3/12</f>
        <v>28.2083333333333</v>
      </c>
      <c r="AU45" s="1">
        <f t="shared" si="37"/>
        <v>43628.7857814635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7.40139065610714</v>
      </c>
      <c r="E46" s="13">
        <f t="shared" si="38"/>
        <v>6.94812443454839</v>
      </c>
      <c r="F46" s="9" t="s">
        <v>109</v>
      </c>
      <c r="G46" s="6">
        <v>3</v>
      </c>
      <c r="H46" s="11">
        <f t="shared" si="20"/>
        <v>7.40139065610714</v>
      </c>
      <c r="I46" s="11">
        <f t="shared" si="21"/>
        <v>280.551390656107</v>
      </c>
      <c r="J46" s="11">
        <f t="shared" si="22"/>
        <v>0.0446293181387756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2.55772977634451</v>
      </c>
      <c r="P46" s="11">
        <f t="shared" si="25"/>
        <v>0.114149735901499</v>
      </c>
      <c r="Q46" s="16">
        <f t="shared" si="26"/>
        <v>0.0148394656671948</v>
      </c>
      <c r="R46" s="11">
        <f t="shared" si="27"/>
        <v>0.115864991666667</v>
      </c>
      <c r="S46" s="17">
        <f t="shared" si="28"/>
        <v>0.128075490739141</v>
      </c>
      <c r="T46" s="3">
        <v>0.01</v>
      </c>
      <c r="U46" s="18">
        <f t="shared" si="29"/>
        <v>0.00128075490739141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0.0203807549073914</v>
      </c>
      <c r="AR46" s="25">
        <f t="shared" si="35"/>
        <v>89.1269166666667</v>
      </c>
      <c r="AS46" s="1">
        <f t="shared" si="36"/>
        <v>0.13</v>
      </c>
      <c r="AT46" s="2">
        <f>$E$3/12</f>
        <v>28.2083333333333</v>
      </c>
      <c r="AU46" s="1">
        <f t="shared" si="37"/>
        <v>44629.7784295175</v>
      </c>
    </row>
    <row r="47" s="1" customFormat="1" spans="1:47">
      <c r="A47" s="6"/>
      <c r="B47" s="6"/>
      <c r="C47" s="9">
        <v>3</v>
      </c>
      <c r="D47" s="12">
        <v>13.7000806296774</v>
      </c>
      <c r="E47" s="13">
        <f t="shared" si="38"/>
        <v>7.40139065610714</v>
      </c>
      <c r="F47" s="9" t="s">
        <v>109</v>
      </c>
      <c r="G47" s="6">
        <v>4</v>
      </c>
      <c r="H47" s="11">
        <f t="shared" si="20"/>
        <v>13.7000806296774</v>
      </c>
      <c r="I47" s="11">
        <f t="shared" si="21"/>
        <v>286.850080629677</v>
      </c>
      <c r="J47" s="11">
        <f t="shared" si="22"/>
        <v>0.0956281798658537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3.33484920710968</v>
      </c>
      <c r="P47" s="11">
        <f t="shared" si="25"/>
        <v>0.318905559802984</v>
      </c>
      <c r="Q47" s="16">
        <f t="shared" si="26"/>
        <v>0.041457722774388</v>
      </c>
      <c r="R47" s="11">
        <f t="shared" si="27"/>
        <v>0.115864991666667</v>
      </c>
      <c r="S47" s="17">
        <f t="shared" si="28"/>
        <v>0.357810605067474</v>
      </c>
      <c r="T47" s="3">
        <v>0.01</v>
      </c>
      <c r="U47" s="18">
        <f t="shared" si="29"/>
        <v>0.00357810605067474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0.0316281060506747</v>
      </c>
      <c r="AR47" s="25">
        <f t="shared" si="35"/>
        <v>89.1269166666667</v>
      </c>
      <c r="AS47" s="1">
        <f t="shared" si="36"/>
        <v>0.13</v>
      </c>
      <c r="AT47" s="2">
        <f>$E$3/12</f>
        <v>28.2083333333333</v>
      </c>
      <c r="AU47" s="1">
        <f t="shared" si="37"/>
        <v>69259.2286988827</v>
      </c>
    </row>
    <row r="48" s="1" customFormat="1" spans="1:47">
      <c r="A48" s="6"/>
      <c r="B48" s="6"/>
      <c r="C48" s="9">
        <v>4</v>
      </c>
      <c r="D48" s="12">
        <v>19.3242762756667</v>
      </c>
      <c r="E48" s="13">
        <f t="shared" si="38"/>
        <v>13.7000806296774</v>
      </c>
      <c r="F48" s="9" t="s">
        <v>109</v>
      </c>
      <c r="G48" s="6">
        <v>5</v>
      </c>
      <c r="H48" s="11">
        <f t="shared" si="20"/>
        <v>19.3242762756667</v>
      </c>
      <c r="I48" s="11">
        <f t="shared" si="21"/>
        <v>292.474276275667</v>
      </c>
      <c r="J48" s="11">
        <f t="shared" si="22"/>
        <v>0.1836804355049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2.86514646494136</v>
      </c>
      <c r="O48" s="11">
        <f t="shared" si="39"/>
        <v>1.042066349032</v>
      </c>
      <c r="P48" s="11">
        <f t="shared" si="25"/>
        <v>0.191407200815199</v>
      </c>
      <c r="Q48" s="16">
        <f t="shared" si="26"/>
        <v>0.0248829361059758</v>
      </c>
      <c r="R48" s="11">
        <f t="shared" si="27"/>
        <v>0.115864991666667</v>
      </c>
      <c r="S48" s="17">
        <f t="shared" si="28"/>
        <v>0.214758019208786</v>
      </c>
      <c r="T48" s="3">
        <v>0.01</v>
      </c>
      <c r="U48" s="18">
        <f t="shared" si="29"/>
        <v>0.00214758019208786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0.0301975801920879</v>
      </c>
      <c r="AR48" s="25">
        <f t="shared" si="35"/>
        <v>89.1269166666667</v>
      </c>
      <c r="AS48" s="1">
        <f t="shared" si="36"/>
        <v>0.13</v>
      </c>
      <c r="AT48" s="2">
        <f>$E$3/12</f>
        <v>28.2083333333333</v>
      </c>
      <c r="AU48" s="1">
        <f t="shared" si="37"/>
        <v>66126.6630801639</v>
      </c>
    </row>
    <row r="49" s="1" customFormat="1" spans="1:47">
      <c r="A49" s="6"/>
      <c r="B49" s="6"/>
      <c r="C49" s="9">
        <v>5</v>
      </c>
      <c r="D49" s="12">
        <v>22.5759667996774</v>
      </c>
      <c r="E49" s="13">
        <f t="shared" si="38"/>
        <v>19.3242762756667</v>
      </c>
      <c r="F49" s="9" t="s">
        <v>111</v>
      </c>
      <c r="G49" s="6">
        <v>6</v>
      </c>
      <c r="H49" s="11">
        <f t="shared" si="20"/>
        <v>22.5759667996774</v>
      </c>
      <c r="I49" s="11">
        <f t="shared" si="21"/>
        <v>295.725966799677</v>
      </c>
      <c r="J49" s="11">
        <f t="shared" si="22"/>
        <v>0.264873867545503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1.74192831488347</v>
      </c>
      <c r="P49" s="11">
        <f t="shared" si="25"/>
        <v>0.461391289750205</v>
      </c>
      <c r="Q49" s="16">
        <f t="shared" si="26"/>
        <v>0.0599808676675266</v>
      </c>
      <c r="R49" s="11">
        <f t="shared" si="27"/>
        <v>0.115864991666667</v>
      </c>
      <c r="S49" s="17">
        <f t="shared" si="28"/>
        <v>0.517678953795518</v>
      </c>
      <c r="T49" s="3">
        <v>0.01</v>
      </c>
      <c r="U49" s="18">
        <f t="shared" si="29"/>
        <v>0.00517678953795518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0.0332267895379552</v>
      </c>
      <c r="AR49" s="25">
        <f t="shared" si="35"/>
        <v>89.1269166666667</v>
      </c>
      <c r="AS49" s="1">
        <f t="shared" si="36"/>
        <v>0.13</v>
      </c>
      <c r="AT49" s="2">
        <f>$E$3/12</f>
        <v>28.2083333333333</v>
      </c>
      <c r="AU49" s="1">
        <f t="shared" si="37"/>
        <v>72760.0259039155</v>
      </c>
    </row>
    <row r="50" s="1" customFormat="1" spans="1:47">
      <c r="A50" s="6"/>
      <c r="B50" s="6"/>
      <c r="C50" s="9">
        <v>6</v>
      </c>
      <c r="D50" s="12">
        <v>26.3227327</v>
      </c>
      <c r="E50" s="13">
        <f t="shared" si="38"/>
        <v>22.5759667996774</v>
      </c>
      <c r="F50" s="9" t="s">
        <v>109</v>
      </c>
      <c r="G50" s="6">
        <v>7</v>
      </c>
      <c r="H50" s="11">
        <f t="shared" si="20"/>
        <v>26.3227327</v>
      </c>
      <c r="I50" s="11">
        <f t="shared" si="21"/>
        <v>299.4727327</v>
      </c>
      <c r="J50" s="11">
        <f t="shared" si="22"/>
        <v>0.399888511092724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2.17180619179993</v>
      </c>
      <c r="P50" s="11">
        <f t="shared" si="25"/>
        <v>0.868480344420834</v>
      </c>
      <c r="Q50" s="16">
        <f t="shared" si="26"/>
        <v>0.112902444774708</v>
      </c>
      <c r="R50" s="11">
        <f t="shared" si="27"/>
        <v>0.115864991666667</v>
      </c>
      <c r="S50" s="17">
        <f t="shared" si="28"/>
        <v>0.974431043843843</v>
      </c>
      <c r="T50" s="3">
        <v>0.01</v>
      </c>
      <c r="U50" s="18">
        <f t="shared" si="29"/>
        <v>0.00974431043843843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0.0438443104384384</v>
      </c>
      <c r="AR50" s="25">
        <f t="shared" si="35"/>
        <v>89.1269166666667</v>
      </c>
      <c r="AS50" s="1">
        <f t="shared" si="36"/>
        <v>0.13</v>
      </c>
      <c r="AT50" s="2">
        <f>$E$3/12</f>
        <v>28.2083333333333</v>
      </c>
      <c r="AU50" s="1">
        <f t="shared" si="37"/>
        <v>96010.2738663934</v>
      </c>
    </row>
    <row r="51" s="1" customFormat="1" spans="1:47">
      <c r="A51" s="6"/>
      <c r="B51" s="6"/>
      <c r="C51" s="9">
        <v>7</v>
      </c>
      <c r="D51" s="12">
        <v>28.1389209909677</v>
      </c>
      <c r="E51" s="13">
        <f t="shared" si="38"/>
        <v>26.3227327</v>
      </c>
      <c r="F51" s="9" t="s">
        <v>109</v>
      </c>
      <c r="G51" s="6">
        <v>8</v>
      </c>
      <c r="H51" s="11">
        <f t="shared" si="20"/>
        <v>28.1389209909677</v>
      </c>
      <c r="I51" s="11">
        <f t="shared" si="21"/>
        <v>301.288920990968</v>
      </c>
      <c r="J51" s="11">
        <f t="shared" si="22"/>
        <v>0.486470767693261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2.19459501404576</v>
      </c>
      <c r="P51" s="11">
        <f t="shared" si="25"/>
        <v>1.06760632125865</v>
      </c>
      <c r="Q51" s="16">
        <f t="shared" si="26"/>
        <v>0.138788821763624</v>
      </c>
      <c r="R51" s="11">
        <f t="shared" si="27"/>
        <v>0.115864991666667</v>
      </c>
      <c r="S51" s="17">
        <f t="shared" si="28"/>
        <v>1.19784949506497</v>
      </c>
      <c r="T51" s="3">
        <v>0.01</v>
      </c>
      <c r="U51" s="18">
        <f t="shared" si="29"/>
        <v>0.0119784949506497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0.0460784949506497</v>
      </c>
      <c r="AR51" s="25">
        <f t="shared" si="35"/>
        <v>89.1269166666667</v>
      </c>
      <c r="AS51" s="1">
        <f t="shared" si="36"/>
        <v>0.13</v>
      </c>
      <c r="AT51" s="2">
        <f>$E$3/12</f>
        <v>28.2083333333333</v>
      </c>
      <c r="AU51" s="1">
        <f t="shared" si="37"/>
        <v>100902.691257394</v>
      </c>
    </row>
    <row r="52" s="1" customFormat="1" spans="1:47">
      <c r="A52" s="6"/>
      <c r="B52" s="6"/>
      <c r="C52" s="9">
        <v>8</v>
      </c>
      <c r="D52" s="12">
        <v>29.8970154854839</v>
      </c>
      <c r="E52" s="13">
        <f t="shared" si="38"/>
        <v>28.1389209909677</v>
      </c>
      <c r="F52" s="9" t="s">
        <v>109</v>
      </c>
      <c r="G52" s="6">
        <v>9</v>
      </c>
      <c r="H52" s="11">
        <f t="shared" si="20"/>
        <v>29.8970154854839</v>
      </c>
      <c r="I52" s="11">
        <f t="shared" si="21"/>
        <v>303.047015485484</v>
      </c>
      <c r="J52" s="11">
        <f t="shared" si="22"/>
        <v>0.586786517375213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2.01825785945379</v>
      </c>
      <c r="P52" s="11">
        <f t="shared" si="25"/>
        <v>1.18428650051404</v>
      </c>
      <c r="Q52" s="16">
        <f t="shared" si="26"/>
        <v>0.153957245066825</v>
      </c>
      <c r="R52" s="11">
        <f t="shared" si="27"/>
        <v>0.115864991666667</v>
      </c>
      <c r="S52" s="17">
        <f t="shared" si="28"/>
        <v>1.3287641318764</v>
      </c>
      <c r="T52" s="3">
        <v>0.01</v>
      </c>
      <c r="U52" s="18">
        <f t="shared" si="29"/>
        <v>0.013287641318764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0.041337641318764</v>
      </c>
      <c r="AR52" s="25">
        <f t="shared" si="35"/>
        <v>89.1269166666667</v>
      </c>
      <c r="AS52" s="1">
        <f t="shared" si="36"/>
        <v>0.13</v>
      </c>
      <c r="AT52" s="2">
        <f>$E$3/12</f>
        <v>28.2083333333333</v>
      </c>
      <c r="AU52" s="1">
        <f t="shared" si="37"/>
        <v>90521.1696641436</v>
      </c>
    </row>
    <row r="53" s="1" customFormat="1" spans="1:47">
      <c r="A53" s="6"/>
      <c r="B53" s="6"/>
      <c r="C53" s="9">
        <v>9</v>
      </c>
      <c r="D53" s="12">
        <v>26.3750609043333</v>
      </c>
      <c r="E53" s="13">
        <f t="shared" si="38"/>
        <v>29.8970154854839</v>
      </c>
      <c r="F53" s="9" t="s">
        <v>109</v>
      </c>
      <c r="G53" s="6">
        <v>10</v>
      </c>
      <c r="H53" s="11">
        <f t="shared" si="20"/>
        <v>26.3750609043333</v>
      </c>
      <c r="I53" s="11">
        <f t="shared" si="21"/>
        <v>299.525060904333</v>
      </c>
      <c r="J53" s="11">
        <f t="shared" si="22"/>
        <v>0.402166408127581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1.72524052560641</v>
      </c>
      <c r="P53" s="11">
        <f t="shared" si="25"/>
        <v>0.693833785339271</v>
      </c>
      <c r="Q53" s="16">
        <f t="shared" si="26"/>
        <v>0.0901983920941053</v>
      </c>
      <c r="R53" s="11">
        <f t="shared" si="27"/>
        <v>0.115864991666667</v>
      </c>
      <c r="S53" s="17">
        <f t="shared" si="28"/>
        <v>0.778478389344711</v>
      </c>
      <c r="T53" s="3">
        <v>0.01</v>
      </c>
      <c r="U53" s="18">
        <f t="shared" si="29"/>
        <v>0.00778478389344711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0.0358347838934471</v>
      </c>
      <c r="AR53" s="25">
        <f t="shared" si="35"/>
        <v>89.1269166666667</v>
      </c>
      <c r="AS53" s="1">
        <f t="shared" si="36"/>
        <v>0.13</v>
      </c>
      <c r="AT53" s="2">
        <f>$E$3/12</f>
        <v>28.2083333333333</v>
      </c>
      <c r="AU53" s="1">
        <f t="shared" si="37"/>
        <v>78471.012114187</v>
      </c>
    </row>
    <row r="54" s="1" customFormat="1" spans="1:47">
      <c r="A54" s="6"/>
      <c r="B54" s="6"/>
      <c r="C54" s="9">
        <v>10</v>
      </c>
      <c r="D54" s="12">
        <v>21.0143566054839</v>
      </c>
      <c r="E54" s="13">
        <f t="shared" si="38"/>
        <v>26.3750609043333</v>
      </c>
      <c r="F54" s="9" t="s">
        <v>109</v>
      </c>
      <c r="G54" s="6">
        <v>11</v>
      </c>
      <c r="H54" s="11">
        <f t="shared" si="20"/>
        <v>21.0143566054839</v>
      </c>
      <c r="I54" s="11">
        <f t="shared" si="21"/>
        <v>294.164356605484</v>
      </c>
      <c r="J54" s="11">
        <f t="shared" si="22"/>
        <v>0.222397614629173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0.979836403253786</v>
      </c>
      <c r="O54" s="11">
        <f t="shared" si="39"/>
        <v>0.942839503680024</v>
      </c>
      <c r="P54" s="11">
        <f t="shared" si="25"/>
        <v>0.209685256596591</v>
      </c>
      <c r="Q54" s="16">
        <f t="shared" si="26"/>
        <v>0.0272590833575568</v>
      </c>
      <c r="R54" s="11">
        <f t="shared" si="27"/>
        <v>0.115864991666667</v>
      </c>
      <c r="S54" s="17">
        <f t="shared" si="28"/>
        <v>0.235265915661382</v>
      </c>
      <c r="T54" s="3">
        <v>0.01</v>
      </c>
      <c r="U54" s="18">
        <f t="shared" si="29"/>
        <v>0.00235265915661382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0.0214526591566138</v>
      </c>
      <c r="AR54" s="25">
        <f t="shared" si="35"/>
        <v>89.1269166666667</v>
      </c>
      <c r="AS54" s="1">
        <f t="shared" si="36"/>
        <v>0.13</v>
      </c>
      <c r="AT54" s="2">
        <f>$E$3/12</f>
        <v>28.2083333333333</v>
      </c>
      <c r="AU54" s="1">
        <f t="shared" si="37"/>
        <v>46977.0344245889</v>
      </c>
    </row>
    <row r="55" s="1" customFormat="1" spans="1:48">
      <c r="A55" s="6"/>
      <c r="B55" s="6"/>
      <c r="C55" s="9">
        <v>11</v>
      </c>
      <c r="D55" s="12">
        <v>15.0746581291667</v>
      </c>
      <c r="E55" s="13">
        <f t="shared" si="38"/>
        <v>21.0143566054839</v>
      </c>
      <c r="F55" s="9" t="s">
        <v>111</v>
      </c>
      <c r="G55" s="6">
        <v>12</v>
      </c>
      <c r="H55" s="11">
        <f t="shared" si="20"/>
        <v>15.0746581291667</v>
      </c>
      <c r="I55" s="11">
        <f t="shared" si="21"/>
        <v>288.224658129167</v>
      </c>
      <c r="J55" s="11">
        <f t="shared" si="22"/>
        <v>0.112432120496962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1.6244234137501</v>
      </c>
      <c r="P55" s="11">
        <f t="shared" si="25"/>
        <v>0.182637368992837</v>
      </c>
      <c r="Q55" s="16">
        <f t="shared" si="26"/>
        <v>0.0237428579690688</v>
      </c>
      <c r="R55" s="11">
        <f t="shared" si="27"/>
        <v>0.115864991666667</v>
      </c>
      <c r="S55" s="17">
        <f t="shared" si="28"/>
        <v>0.204918307312142</v>
      </c>
      <c r="T55" s="3">
        <v>0.01</v>
      </c>
      <c r="U55" s="18">
        <f t="shared" si="29"/>
        <v>0.00204918307312142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0.0211491830731214</v>
      </c>
      <c r="AR55" s="25">
        <f t="shared" si="35"/>
        <v>89.1269166666667</v>
      </c>
      <c r="AS55" s="1">
        <f t="shared" si="36"/>
        <v>0.13</v>
      </c>
      <c r="AT55" s="2">
        <f>$E$3/12</f>
        <v>28.2083333333333</v>
      </c>
      <c r="AU55" s="1">
        <f t="shared" si="37"/>
        <v>46312.4824771038</v>
      </c>
      <c r="AV55" s="1">
        <f>SUM(AU44:AU55)</f>
        <v>798472.689210121</v>
      </c>
    </row>
    <row r="56" s="1" customFormat="1" spans="1:46">
      <c r="A56" s="6"/>
      <c r="B56" s="6"/>
      <c r="C56" s="9">
        <v>12</v>
      </c>
      <c r="D56" s="12">
        <v>9.85127016996774</v>
      </c>
      <c r="E56" s="13">
        <f t="shared" si="38"/>
        <v>15.0746581291667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7.97</v>
      </c>
      <c r="E60" s="9"/>
      <c r="F60" s="9"/>
      <c r="G60" s="6">
        <v>1</v>
      </c>
      <c r="H60" s="11">
        <f t="shared" ref="H60:H71" si="40">E61</f>
        <v>7.97</v>
      </c>
      <c r="I60" s="11">
        <f t="shared" ref="I60:I71" si="41">H60+273.15</f>
        <v>281.12</v>
      </c>
      <c r="J60" s="11">
        <f t="shared" ref="J60:J71" si="42">EXP(($C$18*(I60-$C$16))/($C$19*I60*$C$16))</f>
        <v>0.0478747936580081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0.0660528528099538</v>
      </c>
      <c r="Q60" s="16">
        <f t="shared" ref="Q60:Q71" si="46">P60*$B$62</f>
        <v>0.00660528528099538</v>
      </c>
      <c r="R60" s="11">
        <f t="shared" ref="R60:R71" si="47">L60*$B$62</f>
        <v>0.13797</v>
      </c>
      <c r="S60" s="17">
        <f t="shared" ref="S60:S71" si="48">Q60/R60</f>
        <v>0.0478747936580081</v>
      </c>
      <c r="T60" s="3">
        <v>0.01</v>
      </c>
      <c r="U60" s="18">
        <f t="shared" ref="U60:U71" si="49">S60*T60</f>
        <v>0.000478747936580081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0.0127787479365801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1.975</v>
      </c>
      <c r="AU60" s="1">
        <f t="shared" ref="AU60:AU71" si="57">AT60*10000*AS60*0.67*AR60*AQ60</f>
        <v>2333.00070823077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6.94812443454839</v>
      </c>
      <c r="E61" s="13">
        <f t="shared" ref="E61:E72" si="58">D60</f>
        <v>7.97</v>
      </c>
      <c r="F61" s="9" t="s">
        <v>109</v>
      </c>
      <c r="G61" s="6">
        <v>2</v>
      </c>
      <c r="H61" s="11">
        <f t="shared" si="40"/>
        <v>6.94812443454839</v>
      </c>
      <c r="I61" s="11">
        <f t="shared" si="41"/>
        <v>280.098124434548</v>
      </c>
      <c r="J61" s="11">
        <f t="shared" si="42"/>
        <v>0.0421919098272678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2.69334714719005</v>
      </c>
      <c r="P61" s="11">
        <f t="shared" si="45"/>
        <v>0.113637459967771</v>
      </c>
      <c r="Q61" s="16">
        <f t="shared" si="46"/>
        <v>0.0113637459967771</v>
      </c>
      <c r="R61" s="11">
        <f t="shared" si="47"/>
        <v>0.13797</v>
      </c>
      <c r="S61" s="17">
        <f t="shared" si="48"/>
        <v>0.0823638906775178</v>
      </c>
      <c r="T61" s="3">
        <v>0.01</v>
      </c>
      <c r="U61" s="18">
        <f t="shared" si="49"/>
        <v>0.000823638906775178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0.0131236389067752</v>
      </c>
      <c r="AR61" s="25">
        <f t="shared" si="55"/>
        <v>137.97</v>
      </c>
      <c r="AS61" s="1">
        <f t="shared" si="56"/>
        <v>0.1</v>
      </c>
      <c r="AT61" s="2">
        <f>$E$5/12</f>
        <v>1.975</v>
      </c>
      <c r="AU61" s="1">
        <f t="shared" si="57"/>
        <v>2395.96703965235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7.40139065610714</v>
      </c>
      <c r="E62" s="13">
        <f t="shared" si="58"/>
        <v>6.94812443454839</v>
      </c>
      <c r="F62" s="9" t="s">
        <v>109</v>
      </c>
      <c r="G62" s="6">
        <v>3</v>
      </c>
      <c r="H62" s="11">
        <f t="shared" si="40"/>
        <v>7.40139065610714</v>
      </c>
      <c r="I62" s="11">
        <f t="shared" si="41"/>
        <v>280.551390656107</v>
      </c>
      <c r="J62" s="11">
        <f t="shared" si="42"/>
        <v>0.0446293181387756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3.95940968722227</v>
      </c>
      <c r="P62" s="11">
        <f t="shared" si="45"/>
        <v>0.176705754572793</v>
      </c>
      <c r="Q62" s="16">
        <f t="shared" si="46"/>
        <v>0.0176705754572793</v>
      </c>
      <c r="R62" s="11">
        <f t="shared" si="47"/>
        <v>0.13797</v>
      </c>
      <c r="S62" s="17">
        <f t="shared" si="48"/>
        <v>0.128075490739141</v>
      </c>
      <c r="T62" s="3">
        <v>0.01</v>
      </c>
      <c r="U62" s="18">
        <f t="shared" si="49"/>
        <v>0.00128075490739141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0.0135807549073914</v>
      </c>
      <c r="AR62" s="25">
        <f t="shared" si="55"/>
        <v>137.97</v>
      </c>
      <c r="AS62" s="1">
        <f t="shared" si="56"/>
        <v>0.1</v>
      </c>
      <c r="AT62" s="2">
        <f>$E$5/12</f>
        <v>1.975</v>
      </c>
      <c r="AU62" s="1">
        <f t="shared" si="57"/>
        <v>2479.42216048845</v>
      </c>
    </row>
    <row r="63" s="1" customFormat="1" spans="1:47">
      <c r="A63" s="6"/>
      <c r="B63" s="6"/>
      <c r="C63" s="9">
        <v>3</v>
      </c>
      <c r="D63" s="12">
        <v>13.7000806296774</v>
      </c>
      <c r="E63" s="13">
        <f t="shared" si="58"/>
        <v>7.40139065610714</v>
      </c>
      <c r="F63" s="9" t="s">
        <v>109</v>
      </c>
      <c r="G63" s="6">
        <v>4</v>
      </c>
      <c r="H63" s="11">
        <f t="shared" si="40"/>
        <v>13.7000806296774</v>
      </c>
      <c r="I63" s="11">
        <f t="shared" si="41"/>
        <v>286.850080629677</v>
      </c>
      <c r="J63" s="11">
        <f t="shared" si="42"/>
        <v>0.0956281798658537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5.16240393264948</v>
      </c>
      <c r="P63" s="11">
        <f t="shared" si="45"/>
        <v>0.493671291811595</v>
      </c>
      <c r="Q63" s="16">
        <f t="shared" si="46"/>
        <v>0.0493671291811595</v>
      </c>
      <c r="R63" s="11">
        <f t="shared" si="47"/>
        <v>0.13797</v>
      </c>
      <c r="S63" s="17">
        <f t="shared" si="48"/>
        <v>0.357810605067475</v>
      </c>
      <c r="T63" s="3">
        <v>0.01</v>
      </c>
      <c r="U63" s="18">
        <f t="shared" si="49"/>
        <v>0.00357810605067475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0.0216281060506748</v>
      </c>
      <c r="AR63" s="25">
        <f t="shared" si="55"/>
        <v>137.97</v>
      </c>
      <c r="AS63" s="1">
        <f t="shared" si="56"/>
        <v>0.1</v>
      </c>
      <c r="AT63" s="2">
        <f>$E$5/12</f>
        <v>1.975</v>
      </c>
      <c r="AU63" s="1">
        <f t="shared" si="57"/>
        <v>3948.61742201469</v>
      </c>
    </row>
    <row r="64" s="1" customFormat="1" spans="1:47">
      <c r="A64" s="6"/>
      <c r="B64" s="6"/>
      <c r="C64" s="9">
        <v>4</v>
      </c>
      <c r="D64" s="12">
        <v>19.3242762756667</v>
      </c>
      <c r="E64" s="13">
        <f t="shared" si="58"/>
        <v>13.7000806296774</v>
      </c>
      <c r="F64" s="9" t="s">
        <v>109</v>
      </c>
      <c r="G64" s="6">
        <v>5</v>
      </c>
      <c r="H64" s="11">
        <f t="shared" si="40"/>
        <v>19.3242762756667</v>
      </c>
      <c r="I64" s="11">
        <f t="shared" si="41"/>
        <v>292.474276275667</v>
      </c>
      <c r="J64" s="11">
        <f t="shared" si="42"/>
        <v>0.1836804355049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4.43529600879599</v>
      </c>
      <c r="O64" s="11">
        <f t="shared" si="59"/>
        <v>1.61313663204189</v>
      </c>
      <c r="P64" s="11">
        <f t="shared" si="45"/>
        <v>0.296301639102362</v>
      </c>
      <c r="Q64" s="16">
        <f t="shared" si="46"/>
        <v>0.0296301639102362</v>
      </c>
      <c r="R64" s="11">
        <f t="shared" si="47"/>
        <v>0.13797</v>
      </c>
      <c r="S64" s="17">
        <f t="shared" si="48"/>
        <v>0.214758019208786</v>
      </c>
      <c r="T64" s="3">
        <v>0.01</v>
      </c>
      <c r="U64" s="18">
        <f t="shared" si="49"/>
        <v>0.00214758019208786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0.0201975801920879</v>
      </c>
      <c r="AR64" s="25">
        <f t="shared" si="55"/>
        <v>137.97</v>
      </c>
      <c r="AS64" s="1">
        <f t="shared" si="56"/>
        <v>0.1</v>
      </c>
      <c r="AT64" s="2">
        <f>$E$5/12</f>
        <v>1.975</v>
      </c>
      <c r="AU64" s="1">
        <f t="shared" si="57"/>
        <v>3687.4480290672</v>
      </c>
    </row>
    <row r="65" s="1" customFormat="1" spans="1:47">
      <c r="A65" s="6"/>
      <c r="B65" s="6"/>
      <c r="C65" s="9">
        <v>5</v>
      </c>
      <c r="D65" s="12">
        <v>22.5759667996774</v>
      </c>
      <c r="E65" s="13">
        <f t="shared" si="58"/>
        <v>19.3242762756667</v>
      </c>
      <c r="F65" s="9" t="s">
        <v>111</v>
      </c>
      <c r="G65" s="6">
        <v>6</v>
      </c>
      <c r="H65" s="11">
        <f t="shared" si="40"/>
        <v>22.5759667996774</v>
      </c>
      <c r="I65" s="11">
        <f t="shared" si="41"/>
        <v>295.725966799677</v>
      </c>
      <c r="J65" s="11">
        <f t="shared" si="42"/>
        <v>0.264873867545503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2.69653499293953</v>
      </c>
      <c r="P65" s="11">
        <f t="shared" si="45"/>
        <v>0.714241652551678</v>
      </c>
      <c r="Q65" s="16">
        <f t="shared" si="46"/>
        <v>0.0714241652551678</v>
      </c>
      <c r="R65" s="11">
        <f t="shared" si="47"/>
        <v>0.13797</v>
      </c>
      <c r="S65" s="17">
        <f t="shared" si="48"/>
        <v>0.51767895379552</v>
      </c>
      <c r="T65" s="3">
        <v>0.01</v>
      </c>
      <c r="U65" s="18">
        <f t="shared" si="49"/>
        <v>0.0051767895379552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0.0232267895379552</v>
      </c>
      <c r="AR65" s="25">
        <f t="shared" si="55"/>
        <v>137.97</v>
      </c>
      <c r="AS65" s="1">
        <f t="shared" si="56"/>
        <v>0.1</v>
      </c>
      <c r="AT65" s="2">
        <f>$E$5/12</f>
        <v>1.975</v>
      </c>
      <c r="AU65" s="1">
        <f t="shared" si="57"/>
        <v>4240.48715186401</v>
      </c>
    </row>
    <row r="66" s="1" customFormat="1" spans="1:47">
      <c r="A66" s="6"/>
      <c r="B66" s="6"/>
      <c r="C66" s="9">
        <v>6</v>
      </c>
      <c r="D66" s="12">
        <v>26.3227327</v>
      </c>
      <c r="E66" s="13">
        <f t="shared" si="58"/>
        <v>22.5759667996774</v>
      </c>
      <c r="F66" s="9" t="s">
        <v>109</v>
      </c>
      <c r="G66" s="6">
        <v>7</v>
      </c>
      <c r="H66" s="11">
        <f t="shared" si="40"/>
        <v>26.3227327</v>
      </c>
      <c r="I66" s="11">
        <f t="shared" si="41"/>
        <v>299.4727327</v>
      </c>
      <c r="J66" s="11">
        <f t="shared" si="42"/>
        <v>0.399888511092724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3.36199334038785</v>
      </c>
      <c r="P66" s="11">
        <f t="shared" si="45"/>
        <v>1.34442251119135</v>
      </c>
      <c r="Q66" s="16">
        <f t="shared" si="46"/>
        <v>0.134442251119135</v>
      </c>
      <c r="R66" s="11">
        <f t="shared" si="47"/>
        <v>0.13797</v>
      </c>
      <c r="S66" s="17">
        <f t="shared" si="48"/>
        <v>0.974431043843845</v>
      </c>
      <c r="T66" s="3">
        <v>0.01</v>
      </c>
      <c r="U66" s="18">
        <f t="shared" si="49"/>
        <v>0.00974431043843845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0.0329443104384384</v>
      </c>
      <c r="AR66" s="25">
        <f t="shared" si="55"/>
        <v>137.97</v>
      </c>
      <c r="AS66" s="1">
        <f t="shared" si="56"/>
        <v>0.1</v>
      </c>
      <c r="AT66" s="2">
        <f>$E$5/12</f>
        <v>1.975</v>
      </c>
      <c r="AU66" s="1">
        <f t="shared" si="57"/>
        <v>6014.60330593396</v>
      </c>
    </row>
    <row r="67" s="1" customFormat="1" spans="1:47">
      <c r="A67" s="6"/>
      <c r="B67" s="6"/>
      <c r="C67" s="9">
        <v>7</v>
      </c>
      <c r="D67" s="12">
        <v>28.1389209909677</v>
      </c>
      <c r="E67" s="13">
        <f t="shared" si="58"/>
        <v>26.3227327</v>
      </c>
      <c r="F67" s="9" t="s">
        <v>109</v>
      </c>
      <c r="G67" s="6">
        <v>8</v>
      </c>
      <c r="H67" s="11">
        <f t="shared" si="40"/>
        <v>28.1389209909677</v>
      </c>
      <c r="I67" s="11">
        <f t="shared" si="41"/>
        <v>301.288920990968</v>
      </c>
      <c r="J67" s="11">
        <f t="shared" si="42"/>
        <v>0.486470767693261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3.3972708291965</v>
      </c>
      <c r="P67" s="11">
        <f t="shared" si="45"/>
        <v>1.65267294834114</v>
      </c>
      <c r="Q67" s="16">
        <f t="shared" si="46"/>
        <v>0.165267294834114</v>
      </c>
      <c r="R67" s="11">
        <f t="shared" si="47"/>
        <v>0.13797</v>
      </c>
      <c r="S67" s="17">
        <f t="shared" si="48"/>
        <v>1.19784949506497</v>
      </c>
      <c r="T67" s="3">
        <v>0.01</v>
      </c>
      <c r="U67" s="18">
        <f t="shared" si="49"/>
        <v>0.0119784949506497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0.0351784949506497</v>
      </c>
      <c r="AR67" s="25">
        <f t="shared" si="55"/>
        <v>137.97</v>
      </c>
      <c r="AS67" s="1">
        <f t="shared" si="56"/>
        <v>0.1</v>
      </c>
      <c r="AT67" s="2">
        <f>$E$5/12</f>
        <v>1.975</v>
      </c>
      <c r="AU67" s="1">
        <f t="shared" si="57"/>
        <v>6422.49569689242</v>
      </c>
    </row>
    <row r="68" s="1" customFormat="1" spans="1:47">
      <c r="A68" s="6"/>
      <c r="B68" s="6"/>
      <c r="C68" s="9">
        <v>8</v>
      </c>
      <c r="D68" s="12">
        <v>29.8970154854839</v>
      </c>
      <c r="E68" s="13">
        <f t="shared" si="58"/>
        <v>28.1389209909677</v>
      </c>
      <c r="F68" s="9" t="s">
        <v>109</v>
      </c>
      <c r="G68" s="6">
        <v>9</v>
      </c>
      <c r="H68" s="11">
        <f t="shared" si="40"/>
        <v>29.8970154854839</v>
      </c>
      <c r="I68" s="11">
        <f t="shared" si="41"/>
        <v>303.047015485484</v>
      </c>
      <c r="J68" s="11">
        <f t="shared" si="42"/>
        <v>0.586786517375213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3.12429788085536</v>
      </c>
      <c r="P68" s="11">
        <f t="shared" si="45"/>
        <v>1.83329587274987</v>
      </c>
      <c r="Q68" s="16">
        <f t="shared" si="46"/>
        <v>0.183329587274987</v>
      </c>
      <c r="R68" s="11">
        <f t="shared" si="47"/>
        <v>0.13797</v>
      </c>
      <c r="S68" s="17">
        <f t="shared" si="48"/>
        <v>1.3287641318764</v>
      </c>
      <c r="T68" s="3">
        <v>0.01</v>
      </c>
      <c r="U68" s="18">
        <f t="shared" si="49"/>
        <v>0.013287641318764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0.031337641318764</v>
      </c>
      <c r="AR68" s="25">
        <f t="shared" si="55"/>
        <v>137.97</v>
      </c>
      <c r="AS68" s="1">
        <f t="shared" si="56"/>
        <v>0.1</v>
      </c>
      <c r="AT68" s="2">
        <f>$E$5/12</f>
        <v>1.975</v>
      </c>
      <c r="AU68" s="1">
        <f t="shared" si="57"/>
        <v>5721.27564874127</v>
      </c>
    </row>
    <row r="69" s="1" customFormat="1" spans="1:47">
      <c r="A69" s="6"/>
      <c r="B69" s="6"/>
      <c r="C69" s="9">
        <v>9</v>
      </c>
      <c r="D69" s="12">
        <v>26.3750609043333</v>
      </c>
      <c r="E69" s="13">
        <f t="shared" si="58"/>
        <v>29.8970154854839</v>
      </c>
      <c r="F69" s="9" t="s">
        <v>109</v>
      </c>
      <c r="G69" s="6">
        <v>10</v>
      </c>
      <c r="H69" s="11">
        <f t="shared" si="40"/>
        <v>26.3750609043333</v>
      </c>
      <c r="I69" s="11">
        <f t="shared" si="41"/>
        <v>299.525060904333</v>
      </c>
      <c r="J69" s="11">
        <f t="shared" si="42"/>
        <v>0.402166408127581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2.67070200810549</v>
      </c>
      <c r="P69" s="11">
        <f t="shared" si="45"/>
        <v>1.0740666337789</v>
      </c>
      <c r="Q69" s="16">
        <f t="shared" si="46"/>
        <v>0.10740666337789</v>
      </c>
      <c r="R69" s="11">
        <f t="shared" si="47"/>
        <v>0.13797</v>
      </c>
      <c r="S69" s="17">
        <f t="shared" si="48"/>
        <v>0.778478389344713</v>
      </c>
      <c r="T69" s="3">
        <v>0.01</v>
      </c>
      <c r="U69" s="18">
        <f t="shared" si="49"/>
        <v>0.00778478389344713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0.0258347838934471</v>
      </c>
      <c r="AR69" s="25">
        <f t="shared" si="55"/>
        <v>137.97</v>
      </c>
      <c r="AS69" s="1">
        <f t="shared" si="56"/>
        <v>0.1</v>
      </c>
      <c r="AT69" s="2">
        <f>$E$5/12</f>
        <v>1.975</v>
      </c>
      <c r="AU69" s="1">
        <f t="shared" si="57"/>
        <v>4716.62555827293</v>
      </c>
    </row>
    <row r="70" s="1" customFormat="1" spans="1:47">
      <c r="A70" s="6"/>
      <c r="B70" s="6"/>
      <c r="C70" s="9">
        <v>10</v>
      </c>
      <c r="D70" s="12">
        <v>21.0143566054839</v>
      </c>
      <c r="E70" s="13">
        <f t="shared" si="58"/>
        <v>26.3750609043333</v>
      </c>
      <c r="F70" s="9" t="s">
        <v>109</v>
      </c>
      <c r="G70" s="6">
        <v>11</v>
      </c>
      <c r="H70" s="11">
        <f t="shared" si="40"/>
        <v>21.0143566054839</v>
      </c>
      <c r="I70" s="11">
        <f t="shared" si="41"/>
        <v>294.164356605484</v>
      </c>
      <c r="J70" s="11">
        <f t="shared" si="42"/>
        <v>0.222397614629173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1.51680360561026</v>
      </c>
      <c r="O70" s="11">
        <f t="shared" si="59"/>
        <v>1.45953176871633</v>
      </c>
      <c r="P70" s="11">
        <f t="shared" si="45"/>
        <v>0.32459638383801</v>
      </c>
      <c r="Q70" s="16">
        <f t="shared" si="46"/>
        <v>0.032459638383801</v>
      </c>
      <c r="R70" s="11">
        <f t="shared" si="47"/>
        <v>0.13797</v>
      </c>
      <c r="S70" s="17">
        <f t="shared" si="48"/>
        <v>0.235265915661383</v>
      </c>
      <c r="T70" s="3">
        <v>0.01</v>
      </c>
      <c r="U70" s="18">
        <f t="shared" si="49"/>
        <v>0.00235265915661383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0.0146526591566138</v>
      </c>
      <c r="AR70" s="25">
        <f t="shared" si="55"/>
        <v>137.97</v>
      </c>
      <c r="AS70" s="1">
        <f t="shared" si="56"/>
        <v>0.1</v>
      </c>
      <c r="AT70" s="2">
        <f>$E$5/12</f>
        <v>1.975</v>
      </c>
      <c r="AU70" s="1">
        <f t="shared" si="57"/>
        <v>2675.11843566365</v>
      </c>
    </row>
    <row r="71" s="1" customFormat="1" spans="1:48">
      <c r="A71" s="6"/>
      <c r="B71" s="6"/>
      <c r="C71" s="9">
        <v>11</v>
      </c>
      <c r="D71" s="12">
        <v>15.0746581291667</v>
      </c>
      <c r="E71" s="13">
        <f t="shared" si="58"/>
        <v>21.0143566054839</v>
      </c>
      <c r="F71" s="9" t="s">
        <v>111</v>
      </c>
      <c r="G71" s="6">
        <v>12</v>
      </c>
      <c r="H71" s="11">
        <f t="shared" si="40"/>
        <v>15.0746581291667</v>
      </c>
      <c r="I71" s="11">
        <f t="shared" si="41"/>
        <v>288.224658129167</v>
      </c>
      <c r="J71" s="11">
        <f t="shared" si="42"/>
        <v>0.112432120496962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2.51463538487832</v>
      </c>
      <c r="P71" s="11">
        <f t="shared" si="45"/>
        <v>0.282725788598562</v>
      </c>
      <c r="Q71" s="16">
        <f t="shared" si="46"/>
        <v>0.0282725788598562</v>
      </c>
      <c r="R71" s="11">
        <f t="shared" si="47"/>
        <v>0.13797</v>
      </c>
      <c r="S71" s="17">
        <f t="shared" si="48"/>
        <v>0.204918307312142</v>
      </c>
      <c r="T71" s="3">
        <v>0.01</v>
      </c>
      <c r="U71" s="18">
        <f t="shared" si="49"/>
        <v>0.00204918307312142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0.0143491830731214</v>
      </c>
      <c r="AR71" s="25">
        <f t="shared" si="55"/>
        <v>137.97</v>
      </c>
      <c r="AS71" s="1">
        <f t="shared" si="56"/>
        <v>0.1</v>
      </c>
      <c r="AT71" s="2">
        <f>$E$5/12</f>
        <v>1.975</v>
      </c>
      <c r="AU71" s="1">
        <f t="shared" si="57"/>
        <v>2619.71317051305</v>
      </c>
      <c r="AV71" s="1">
        <f>SUM(AU60:AU71)</f>
        <v>47254.7743273347</v>
      </c>
    </row>
    <row r="72" s="1" customFormat="1" spans="1:46">
      <c r="A72" s="6"/>
      <c r="B72" s="6"/>
      <c r="C72" s="9">
        <v>12</v>
      </c>
      <c r="D72" s="12">
        <v>9.85127016996774</v>
      </c>
      <c r="E72" s="13">
        <f t="shared" si="58"/>
        <v>15.0746581291667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7.97</v>
      </c>
      <c r="E76" s="9"/>
      <c r="F76" s="9"/>
      <c r="G76" s="6">
        <v>1</v>
      </c>
      <c r="H76" s="11">
        <f t="shared" ref="H76:H87" si="60">E77</f>
        <v>7.97</v>
      </c>
      <c r="I76" s="11">
        <f t="shared" ref="I76:I87" si="61">H76+273.15</f>
        <v>281.12</v>
      </c>
      <c r="J76" s="11">
        <f t="shared" ref="J76:J87" si="62">EXP(($C$18*(I76-$C$16))/($C$19*I76*$C$16))</f>
        <v>0.0478747936580081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0.00374678109082917</v>
      </c>
      <c r="Q76" s="16">
        <f t="shared" ref="Q76:Q87" si="66">P76*$B$78</f>
        <v>0.000487081541807792</v>
      </c>
      <c r="R76" s="11">
        <f t="shared" ref="R76:R87" si="67">L76*$B$78</f>
        <v>0.0101740708333333</v>
      </c>
      <c r="S76" s="17">
        <f t="shared" ref="S76:S87" si="68">Q76/R76</f>
        <v>0.0478747936580082</v>
      </c>
      <c r="T76" s="3">
        <v>0.01</v>
      </c>
      <c r="U76" s="18">
        <f t="shared" ref="U76:U87" si="69">S76*T76</f>
        <v>0.000478747936580082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0.0120787479365801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6.94812443454839</v>
      </c>
      <c r="E77" s="13">
        <f t="shared" ref="E77:E88" si="78">D76</f>
        <v>7.97</v>
      </c>
      <c r="F77" s="9" t="s">
        <v>109</v>
      </c>
      <c r="G77" s="6">
        <v>2</v>
      </c>
      <c r="H77" s="11">
        <f t="shared" si="60"/>
        <v>6.94812443454839</v>
      </c>
      <c r="I77" s="11">
        <f t="shared" si="61"/>
        <v>280.098124434548</v>
      </c>
      <c r="J77" s="11">
        <f t="shared" si="62"/>
        <v>0.0421919098272678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0.152777385575837</v>
      </c>
      <c r="P77" s="11">
        <f t="shared" si="65"/>
        <v>0.00644596967586146</v>
      </c>
      <c r="Q77" s="16">
        <f t="shared" si="66"/>
        <v>0.000837976057861989</v>
      </c>
      <c r="R77" s="11">
        <f t="shared" si="67"/>
        <v>0.0101740708333333</v>
      </c>
      <c r="S77" s="17">
        <f t="shared" si="68"/>
        <v>0.0823638906775181</v>
      </c>
      <c r="T77" s="3">
        <v>0.01</v>
      </c>
      <c r="U77" s="18">
        <f t="shared" si="69"/>
        <v>0.000823638906775181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0.0124236389067752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7.40139065610714</v>
      </c>
      <c r="E78" s="13">
        <f t="shared" si="78"/>
        <v>6.94812443454839</v>
      </c>
      <c r="F78" s="9" t="s">
        <v>109</v>
      </c>
      <c r="G78" s="6">
        <v>3</v>
      </c>
      <c r="H78" s="11">
        <f t="shared" si="60"/>
        <v>7.40139065610714</v>
      </c>
      <c r="I78" s="11">
        <f t="shared" si="61"/>
        <v>280.551390656107</v>
      </c>
      <c r="J78" s="11">
        <f t="shared" si="62"/>
        <v>0.0446293181387756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0.224593499233309</v>
      </c>
      <c r="P78" s="11">
        <f t="shared" si="65"/>
        <v>0.0100234547291842</v>
      </c>
      <c r="Q78" s="16">
        <f t="shared" si="66"/>
        <v>0.00130304911479395</v>
      </c>
      <c r="R78" s="11">
        <f t="shared" si="67"/>
        <v>0.0101740708333333</v>
      </c>
      <c r="S78" s="17">
        <f t="shared" si="68"/>
        <v>0.128075490739142</v>
      </c>
      <c r="T78" s="3">
        <v>0.01</v>
      </c>
      <c r="U78" s="18">
        <f t="shared" si="69"/>
        <v>0.00128075490739142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0.0128807549073914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13.7000806296774</v>
      </c>
      <c r="E79" s="13">
        <f t="shared" si="78"/>
        <v>7.40139065610714</v>
      </c>
      <c r="F79" s="9" t="s">
        <v>109</v>
      </c>
      <c r="G79" s="6">
        <v>4</v>
      </c>
      <c r="H79" s="11">
        <f t="shared" si="60"/>
        <v>13.7000806296774</v>
      </c>
      <c r="I79" s="11">
        <f t="shared" si="61"/>
        <v>286.850080629677</v>
      </c>
      <c r="J79" s="11">
        <f t="shared" si="62"/>
        <v>0.0956281798658537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0.292832127837458</v>
      </c>
      <c r="P79" s="11">
        <f t="shared" si="65"/>
        <v>0.0280030033913412</v>
      </c>
      <c r="Q79" s="16">
        <f t="shared" si="66"/>
        <v>0.00364039044087435</v>
      </c>
      <c r="R79" s="11">
        <f t="shared" si="67"/>
        <v>0.0101740708333333</v>
      </c>
      <c r="S79" s="17">
        <f t="shared" si="68"/>
        <v>0.357810605067476</v>
      </c>
      <c r="T79" s="3">
        <v>0.01</v>
      </c>
      <c r="U79" s="18">
        <f t="shared" si="69"/>
        <v>0.00357810605067476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0.0226781060506748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19.3242762756667</v>
      </c>
      <c r="E80" s="13">
        <f t="shared" si="78"/>
        <v>13.7000806296774</v>
      </c>
      <c r="F80" s="9" t="s">
        <v>109</v>
      </c>
      <c r="G80" s="6">
        <v>5</v>
      </c>
      <c r="H80" s="11">
        <f t="shared" si="60"/>
        <v>19.3242762756667</v>
      </c>
      <c r="I80" s="11">
        <f t="shared" si="61"/>
        <v>292.474276275667</v>
      </c>
      <c r="J80" s="11">
        <f t="shared" si="62"/>
        <v>0.1836804355049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0.251587668223811</v>
      </c>
      <c r="O80" s="11">
        <f t="shared" si="79"/>
        <v>0.0915035395556392</v>
      </c>
      <c r="P80" s="11">
        <f t="shared" si="65"/>
        <v>0.0168074099958196</v>
      </c>
      <c r="Q80" s="16">
        <f t="shared" si="66"/>
        <v>0.00218496329945655</v>
      </c>
      <c r="R80" s="11">
        <f t="shared" si="67"/>
        <v>0.0101740708333333</v>
      </c>
      <c r="S80" s="17">
        <f t="shared" si="68"/>
        <v>0.214758019208787</v>
      </c>
      <c r="T80" s="3">
        <v>0.01</v>
      </c>
      <c r="U80" s="18">
        <f t="shared" si="69"/>
        <v>0.00214758019208787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0.0212475801920879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22.5759667996774</v>
      </c>
      <c r="E81" s="13">
        <f t="shared" si="78"/>
        <v>19.3242762756667</v>
      </c>
      <c r="F81" s="9" t="s">
        <v>111</v>
      </c>
      <c r="G81" s="6">
        <v>6</v>
      </c>
      <c r="H81" s="11">
        <f t="shared" si="60"/>
        <v>22.5759667996774</v>
      </c>
      <c r="I81" s="11">
        <f t="shared" si="61"/>
        <v>295.725966799677</v>
      </c>
      <c r="J81" s="11">
        <f t="shared" si="62"/>
        <v>0.264873867545503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0.152958212893153</v>
      </c>
      <c r="P81" s="11">
        <f t="shared" si="65"/>
        <v>0.0405146334218578</v>
      </c>
      <c r="Q81" s="16">
        <f t="shared" si="66"/>
        <v>0.00526690234484151</v>
      </c>
      <c r="R81" s="11">
        <f t="shared" si="67"/>
        <v>0.0101740708333333</v>
      </c>
      <c r="S81" s="17">
        <f t="shared" si="68"/>
        <v>0.517678953795521</v>
      </c>
      <c r="T81" s="3">
        <v>0.01</v>
      </c>
      <c r="U81" s="18">
        <f t="shared" si="69"/>
        <v>0.00517678953795521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0.0242767895379552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26.3227327</v>
      </c>
      <c r="E82" s="13">
        <f t="shared" si="78"/>
        <v>22.5759667996774</v>
      </c>
      <c r="F82" s="9" t="s">
        <v>109</v>
      </c>
      <c r="G82" s="6">
        <v>7</v>
      </c>
      <c r="H82" s="11">
        <f t="shared" si="60"/>
        <v>26.3227327</v>
      </c>
      <c r="I82" s="11">
        <f t="shared" si="61"/>
        <v>299.4727327</v>
      </c>
      <c r="J82" s="11">
        <f t="shared" si="62"/>
        <v>0.399888511092724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0.190705662804628</v>
      </c>
      <c r="P82" s="11">
        <f t="shared" si="65"/>
        <v>0.076261003555894</v>
      </c>
      <c r="Q82" s="16">
        <f t="shared" si="66"/>
        <v>0.00991393046226622</v>
      </c>
      <c r="R82" s="11">
        <f t="shared" si="67"/>
        <v>0.0101740708333333</v>
      </c>
      <c r="S82" s="17">
        <f t="shared" si="68"/>
        <v>0.974431043843848</v>
      </c>
      <c r="T82" s="3">
        <v>0.01</v>
      </c>
      <c r="U82" s="18">
        <f t="shared" si="69"/>
        <v>0.00974431043843848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0.0346443104384385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28.1389209909677</v>
      </c>
      <c r="E83" s="13">
        <f t="shared" si="78"/>
        <v>26.3227327</v>
      </c>
      <c r="F83" s="9" t="s">
        <v>109</v>
      </c>
      <c r="G83" s="6">
        <v>8</v>
      </c>
      <c r="H83" s="11">
        <f t="shared" si="60"/>
        <v>28.1389209909677</v>
      </c>
      <c r="I83" s="11">
        <f t="shared" si="61"/>
        <v>301.288920990968</v>
      </c>
      <c r="J83" s="11">
        <f t="shared" si="62"/>
        <v>0.486470767693261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0.192706742582068</v>
      </c>
      <c r="P83" s="11">
        <f t="shared" si="65"/>
        <v>0.0937461970035661</v>
      </c>
      <c r="Q83" s="16">
        <f t="shared" si="66"/>
        <v>0.0121870056104636</v>
      </c>
      <c r="R83" s="11">
        <f t="shared" si="67"/>
        <v>0.0101740708333333</v>
      </c>
      <c r="S83" s="17">
        <f t="shared" si="68"/>
        <v>1.19784949506498</v>
      </c>
      <c r="T83" s="3">
        <v>0.01</v>
      </c>
      <c r="U83" s="18">
        <f t="shared" si="69"/>
        <v>0.0119784949506498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0.0368784949506498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29.8970154854839</v>
      </c>
      <c r="E84" s="13">
        <f t="shared" si="78"/>
        <v>28.1389209909677</v>
      </c>
      <c r="F84" s="9" t="s">
        <v>109</v>
      </c>
      <c r="G84" s="6">
        <v>9</v>
      </c>
      <c r="H84" s="11">
        <f t="shared" si="60"/>
        <v>29.8970154854839</v>
      </c>
      <c r="I84" s="11">
        <f t="shared" si="61"/>
        <v>303.047015485484</v>
      </c>
      <c r="J84" s="11">
        <f t="shared" si="62"/>
        <v>0.586786517375213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0.177222628911835</v>
      </c>
      <c r="P84" s="11">
        <f t="shared" si="65"/>
        <v>0.103991849219255</v>
      </c>
      <c r="Q84" s="16">
        <f t="shared" si="66"/>
        <v>0.0135189403985032</v>
      </c>
      <c r="R84" s="11">
        <f t="shared" si="67"/>
        <v>0.0101740708333333</v>
      </c>
      <c r="S84" s="17">
        <f t="shared" si="68"/>
        <v>1.32876413187641</v>
      </c>
      <c r="T84" s="3">
        <v>0.01</v>
      </c>
      <c r="U84" s="18">
        <f t="shared" si="69"/>
        <v>0.0132876413187641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0.0323876413187641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26.3750609043333</v>
      </c>
      <c r="E85" s="13">
        <f t="shared" si="78"/>
        <v>29.8970154854839</v>
      </c>
      <c r="F85" s="9" t="s">
        <v>109</v>
      </c>
      <c r="G85" s="6">
        <v>10</v>
      </c>
      <c r="H85" s="11">
        <f t="shared" si="60"/>
        <v>26.3750609043333</v>
      </c>
      <c r="I85" s="11">
        <f t="shared" si="61"/>
        <v>299.525060904333</v>
      </c>
      <c r="J85" s="11">
        <f t="shared" si="62"/>
        <v>0.402166408127581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0.151492863025913</v>
      </c>
      <c r="P85" s="11">
        <f t="shared" si="65"/>
        <v>0.060925340580095</v>
      </c>
      <c r="Q85" s="16">
        <f t="shared" si="66"/>
        <v>0.00792029427541235</v>
      </c>
      <c r="R85" s="11">
        <f t="shared" si="67"/>
        <v>0.0101740708333333</v>
      </c>
      <c r="S85" s="17">
        <f t="shared" si="68"/>
        <v>0.778478389344715</v>
      </c>
      <c r="T85" s="3">
        <v>0.01</v>
      </c>
      <c r="U85" s="18">
        <f t="shared" si="69"/>
        <v>0.00778478389344715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0.0268847838934471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21.0143566054839</v>
      </c>
      <c r="E86" s="13">
        <f t="shared" si="78"/>
        <v>26.3750609043333</v>
      </c>
      <c r="F86" s="9" t="s">
        <v>109</v>
      </c>
      <c r="G86" s="6">
        <v>11</v>
      </c>
      <c r="H86" s="11">
        <f t="shared" si="60"/>
        <v>21.0143566054839</v>
      </c>
      <c r="I86" s="11">
        <f t="shared" si="61"/>
        <v>294.164356605484</v>
      </c>
      <c r="J86" s="11">
        <f t="shared" si="62"/>
        <v>0.222397614629173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0.086039146323527</v>
      </c>
      <c r="O86" s="11">
        <f t="shared" si="79"/>
        <v>0.0827904594556242</v>
      </c>
      <c r="P86" s="11">
        <f t="shared" si="65"/>
        <v>0.0184124006969841</v>
      </c>
      <c r="Q86" s="16">
        <f t="shared" si="66"/>
        <v>0.00239361209060793</v>
      </c>
      <c r="R86" s="11">
        <f t="shared" si="67"/>
        <v>0.0101740708333333</v>
      </c>
      <c r="S86" s="17">
        <f t="shared" si="68"/>
        <v>0.235265915661384</v>
      </c>
      <c r="T86" s="3">
        <v>0.01</v>
      </c>
      <c r="U86" s="18">
        <f t="shared" si="69"/>
        <v>0.00235265915661384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0.0139526591566138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15.0746581291667</v>
      </c>
      <c r="E87" s="13">
        <f t="shared" si="78"/>
        <v>21.0143566054839</v>
      </c>
      <c r="F87" s="9" t="s">
        <v>111</v>
      </c>
      <c r="G87" s="6">
        <v>12</v>
      </c>
      <c r="H87" s="11">
        <f t="shared" si="60"/>
        <v>15.0746581291667</v>
      </c>
      <c r="I87" s="11">
        <f t="shared" si="61"/>
        <v>288.224658129167</v>
      </c>
      <c r="J87" s="11">
        <f t="shared" si="62"/>
        <v>0.112432120496962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0.142640142091973</v>
      </c>
      <c r="P87" s="11">
        <f t="shared" si="65"/>
        <v>0.0160373336433885</v>
      </c>
      <c r="Q87" s="16">
        <f t="shared" si="66"/>
        <v>0.0020848533736405</v>
      </c>
      <c r="R87" s="11">
        <f t="shared" si="67"/>
        <v>0.0101740708333333</v>
      </c>
      <c r="S87" s="17">
        <f t="shared" si="68"/>
        <v>0.204918307312143</v>
      </c>
      <c r="T87" s="3">
        <v>0.01</v>
      </c>
      <c r="U87" s="18">
        <f t="shared" si="69"/>
        <v>0.00204918307312143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0.0136491830731214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9.85127016996774</v>
      </c>
      <c r="E88" s="13">
        <f t="shared" si="78"/>
        <v>15.0746581291667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7.97</v>
      </c>
      <c r="E91" s="9"/>
      <c r="F91" s="9"/>
      <c r="G91" s="6">
        <v>1</v>
      </c>
      <c r="H91" s="11">
        <f t="shared" ref="H91:H102" si="80">E92</f>
        <v>7.97</v>
      </c>
      <c r="I91" s="11">
        <f t="shared" ref="I91:I102" si="81">H91+273.15</f>
        <v>281.12</v>
      </c>
      <c r="J91" s="11">
        <f t="shared" ref="J91:J102" si="82">EXP(($C$18*(I91-$C$16))/($C$19*I91*$C$16))</f>
        <v>0.0478747936580081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0.00363465433451597</v>
      </c>
      <c r="Q91" s="16">
        <f t="shared" ref="Q91:Q102" si="86">P91*$B$93</f>
        <v>0.000472505063487077</v>
      </c>
      <c r="R91" s="11">
        <f t="shared" ref="R91:R102" si="87">L91*$B$93</f>
        <v>0.0098696</v>
      </c>
      <c r="S91" s="17">
        <f t="shared" ref="S91:S102" si="88">Q91/R91</f>
        <v>0.0478747936580081</v>
      </c>
      <c r="T91" s="3">
        <v>0.01</v>
      </c>
      <c r="U91" s="18">
        <f t="shared" ref="U91:U102" si="89">S91*T91</f>
        <v>0.000478747936580081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0.0152787479365801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15.875</v>
      </c>
      <c r="AU91" s="1">
        <f t="shared" ref="AU91:AU102" si="96">AT91*10000*AS91*0.67*AR91*AQ91</f>
        <v>1603.89470821514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6.94812443454839</v>
      </c>
      <c r="E92" s="13">
        <f t="shared" ref="E92:E103" si="97">D91</f>
        <v>7.97</v>
      </c>
      <c r="F92" s="9" t="s">
        <v>109</v>
      </c>
      <c r="G92" s="6">
        <v>2</v>
      </c>
      <c r="H92" s="11">
        <f t="shared" si="80"/>
        <v>6.94812443454839</v>
      </c>
      <c r="I92" s="11">
        <f t="shared" si="81"/>
        <v>280.098124434548</v>
      </c>
      <c r="J92" s="11">
        <f t="shared" si="82"/>
        <v>0.0421919098272678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0.148205345665484</v>
      </c>
      <c r="P92" s="11">
        <f t="shared" si="85"/>
        <v>0.00625306658023715</v>
      </c>
      <c r="Q92" s="16">
        <f t="shared" si="86"/>
        <v>0.00081289865543083</v>
      </c>
      <c r="R92" s="11">
        <f t="shared" si="87"/>
        <v>0.0098696</v>
      </c>
      <c r="S92" s="17">
        <f t="shared" si="88"/>
        <v>0.0823638906775178</v>
      </c>
      <c r="T92" s="3">
        <v>0.01</v>
      </c>
      <c r="U92" s="18">
        <f t="shared" si="89"/>
        <v>0.000823638906775178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0.0156236389067752</v>
      </c>
      <c r="AR92" s="25">
        <f t="shared" si="93"/>
        <v>7.592</v>
      </c>
      <c r="AS92" s="1">
        <f t="shared" si="94"/>
        <v>0.13</v>
      </c>
      <c r="AT92" s="2">
        <f t="shared" si="95"/>
        <v>15.875</v>
      </c>
      <c r="AU92" s="1">
        <f t="shared" si="96"/>
        <v>1640.09982163826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7.40139065610714</v>
      </c>
      <c r="E93" s="13">
        <f t="shared" si="97"/>
        <v>6.94812443454839</v>
      </c>
      <c r="F93" s="9" t="s">
        <v>109</v>
      </c>
      <c r="G93" s="6">
        <v>3</v>
      </c>
      <c r="H93" s="11">
        <f t="shared" si="80"/>
        <v>7.40139065610714</v>
      </c>
      <c r="I93" s="11">
        <f t="shared" si="81"/>
        <v>280.551390656107</v>
      </c>
      <c r="J93" s="11">
        <f t="shared" si="82"/>
        <v>0.0446293181387756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0.217872279085247</v>
      </c>
      <c r="P93" s="11">
        <f t="shared" si="85"/>
        <v>0.00972349125691559</v>
      </c>
      <c r="Q93" s="16">
        <f t="shared" si="86"/>
        <v>0.00126405386339903</v>
      </c>
      <c r="R93" s="11">
        <f t="shared" si="87"/>
        <v>0.0098696</v>
      </c>
      <c r="S93" s="17">
        <f t="shared" si="88"/>
        <v>0.128075490739141</v>
      </c>
      <c r="T93" s="3">
        <v>0.01</v>
      </c>
      <c r="U93" s="18">
        <f t="shared" si="89"/>
        <v>0.00128075490739141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0.0160807549073914</v>
      </c>
      <c r="AR93" s="25">
        <f t="shared" si="93"/>
        <v>7.592</v>
      </c>
      <c r="AS93" s="1">
        <f t="shared" si="94"/>
        <v>0.13</v>
      </c>
      <c r="AT93" s="2">
        <f t="shared" si="95"/>
        <v>15.875</v>
      </c>
      <c r="AU93" s="1">
        <f t="shared" si="96"/>
        <v>1688.08581744578</v>
      </c>
    </row>
    <row r="94" s="1" customFormat="1" spans="1:47">
      <c r="A94" s="6"/>
      <c r="B94" s="6"/>
      <c r="C94" s="9">
        <v>3</v>
      </c>
      <c r="D94" s="12">
        <v>13.7000806296774</v>
      </c>
      <c r="E94" s="13">
        <f t="shared" si="97"/>
        <v>7.40139065610714</v>
      </c>
      <c r="F94" s="9" t="s">
        <v>109</v>
      </c>
      <c r="G94" s="6">
        <v>4</v>
      </c>
      <c r="H94" s="11">
        <f t="shared" si="80"/>
        <v>13.7000806296774</v>
      </c>
      <c r="I94" s="11">
        <f t="shared" si="81"/>
        <v>286.850080629677</v>
      </c>
      <c r="J94" s="11">
        <f t="shared" si="82"/>
        <v>0.0956281798658537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0.284068787828331</v>
      </c>
      <c r="P94" s="11">
        <f t="shared" si="85"/>
        <v>0.0271649811367227</v>
      </c>
      <c r="Q94" s="16">
        <f t="shared" si="86"/>
        <v>0.00353144754777395</v>
      </c>
      <c r="R94" s="11">
        <f t="shared" si="87"/>
        <v>0.0098696</v>
      </c>
      <c r="S94" s="17">
        <f t="shared" si="88"/>
        <v>0.357810605067475</v>
      </c>
      <c r="T94" s="3">
        <v>0.01</v>
      </c>
      <c r="U94" s="18">
        <f t="shared" si="89"/>
        <v>0.00357810605067475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0.0306781060506747</v>
      </c>
      <c r="AR94" s="25">
        <f t="shared" si="93"/>
        <v>7.592</v>
      </c>
      <c r="AS94" s="1">
        <f t="shared" si="94"/>
        <v>0.13</v>
      </c>
      <c r="AT94" s="2">
        <f t="shared" si="95"/>
        <v>15.875</v>
      </c>
      <c r="AU94" s="1">
        <f t="shared" si="96"/>
        <v>3220.45053410011</v>
      </c>
    </row>
    <row r="95" s="1" customFormat="1" spans="1:47">
      <c r="A95" s="6"/>
      <c r="B95" s="6"/>
      <c r="C95" s="9">
        <v>4</v>
      </c>
      <c r="D95" s="12">
        <v>19.3242762756667</v>
      </c>
      <c r="E95" s="13">
        <f t="shared" si="97"/>
        <v>13.7000806296774</v>
      </c>
      <c r="F95" s="9" t="s">
        <v>109</v>
      </c>
      <c r="G95" s="6">
        <v>5</v>
      </c>
      <c r="H95" s="11">
        <f t="shared" si="80"/>
        <v>19.3242762756667</v>
      </c>
      <c r="I95" s="11">
        <f t="shared" si="81"/>
        <v>292.474276275667</v>
      </c>
      <c r="J95" s="11">
        <f t="shared" si="82"/>
        <v>0.1836804355049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0.244058616357028</v>
      </c>
      <c r="O95" s="11">
        <f t="shared" si="98"/>
        <v>0.0887651903345804</v>
      </c>
      <c r="P95" s="11">
        <f t="shared" si="85"/>
        <v>0.016304428818331</v>
      </c>
      <c r="Q95" s="16">
        <f t="shared" si="86"/>
        <v>0.00211957574638304</v>
      </c>
      <c r="R95" s="11">
        <f t="shared" si="87"/>
        <v>0.0098696</v>
      </c>
      <c r="S95" s="17">
        <f t="shared" si="88"/>
        <v>0.214758019208786</v>
      </c>
      <c r="T95" s="3">
        <v>0.01</v>
      </c>
      <c r="U95" s="18">
        <f t="shared" si="89"/>
        <v>0.00214758019208786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0.0292475801920879</v>
      </c>
      <c r="AR95" s="25">
        <f t="shared" si="93"/>
        <v>7.592</v>
      </c>
      <c r="AS95" s="1">
        <f t="shared" si="94"/>
        <v>0.13</v>
      </c>
      <c r="AT95" s="2">
        <f t="shared" si="95"/>
        <v>15.875</v>
      </c>
      <c r="AU95" s="1">
        <f t="shared" si="96"/>
        <v>3070.28031962467</v>
      </c>
    </row>
    <row r="96" s="1" customFormat="1" spans="1:47">
      <c r="A96" s="6"/>
      <c r="B96" s="6"/>
      <c r="C96" s="9">
        <v>5</v>
      </c>
      <c r="D96" s="12">
        <v>22.5759667996774</v>
      </c>
      <c r="E96" s="13">
        <f t="shared" si="97"/>
        <v>19.3242762756667</v>
      </c>
      <c r="F96" s="9" t="s">
        <v>111</v>
      </c>
      <c r="G96" s="6">
        <v>6</v>
      </c>
      <c r="H96" s="11">
        <f t="shared" si="80"/>
        <v>22.5759667996774</v>
      </c>
      <c r="I96" s="11">
        <f t="shared" si="81"/>
        <v>295.725966799677</v>
      </c>
      <c r="J96" s="11">
        <f t="shared" si="82"/>
        <v>0.264873867545503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0.148380761516249</v>
      </c>
      <c r="P96" s="11">
        <f t="shared" si="85"/>
        <v>0.0393021861721558</v>
      </c>
      <c r="Q96" s="16">
        <f t="shared" si="86"/>
        <v>0.00510928420238026</v>
      </c>
      <c r="R96" s="11">
        <f t="shared" si="87"/>
        <v>0.0098696</v>
      </c>
      <c r="S96" s="17">
        <f t="shared" si="88"/>
        <v>0.51767895379552</v>
      </c>
      <c r="T96" s="3">
        <v>0.01</v>
      </c>
      <c r="U96" s="18">
        <f t="shared" si="89"/>
        <v>0.0051767895379552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0.0322767895379552</v>
      </c>
      <c r="AR96" s="25">
        <f t="shared" si="93"/>
        <v>7.592</v>
      </c>
      <c r="AS96" s="1">
        <f t="shared" si="94"/>
        <v>0.13</v>
      </c>
      <c r="AT96" s="2">
        <f t="shared" si="95"/>
        <v>15.875</v>
      </c>
      <c r="AU96" s="1">
        <f t="shared" si="96"/>
        <v>3388.27318527567</v>
      </c>
    </row>
    <row r="97" s="1" customFormat="1" spans="1:47">
      <c r="A97" s="6"/>
      <c r="B97" s="6"/>
      <c r="C97" s="9">
        <v>6</v>
      </c>
      <c r="D97" s="12">
        <v>26.3227327</v>
      </c>
      <c r="E97" s="13">
        <f t="shared" si="97"/>
        <v>22.5759667996774</v>
      </c>
      <c r="F97" s="9" t="s">
        <v>109</v>
      </c>
      <c r="G97" s="6">
        <v>7</v>
      </c>
      <c r="H97" s="11">
        <f t="shared" si="80"/>
        <v>26.3227327</v>
      </c>
      <c r="I97" s="11">
        <f t="shared" si="81"/>
        <v>299.4727327</v>
      </c>
      <c r="J97" s="11">
        <f t="shared" si="82"/>
        <v>0.399888511092724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0.184998575344094</v>
      </c>
      <c r="P97" s="11">
        <f t="shared" si="85"/>
        <v>0.0739788048486247</v>
      </c>
      <c r="Q97" s="16">
        <f t="shared" si="86"/>
        <v>0.00961724463032121</v>
      </c>
      <c r="R97" s="11">
        <f t="shared" si="87"/>
        <v>0.0098696</v>
      </c>
      <c r="S97" s="17">
        <f t="shared" si="88"/>
        <v>0.974431043843845</v>
      </c>
      <c r="T97" s="3">
        <v>0.01</v>
      </c>
      <c r="U97" s="18">
        <f t="shared" si="89"/>
        <v>0.00974431043843845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0.0442443104384385</v>
      </c>
      <c r="AR97" s="25">
        <f t="shared" si="93"/>
        <v>7.592</v>
      </c>
      <c r="AS97" s="1">
        <f t="shared" si="94"/>
        <v>0.13</v>
      </c>
      <c r="AT97" s="2">
        <f t="shared" si="95"/>
        <v>15.875</v>
      </c>
      <c r="AU97" s="1">
        <f t="shared" si="96"/>
        <v>4644.57007049254</v>
      </c>
    </row>
    <row r="98" s="1" customFormat="1" spans="1:47">
      <c r="A98" s="6"/>
      <c r="B98" s="6"/>
      <c r="C98" s="9">
        <v>7</v>
      </c>
      <c r="D98" s="12">
        <v>28.1389209909677</v>
      </c>
      <c r="E98" s="13">
        <f t="shared" si="97"/>
        <v>26.3227327</v>
      </c>
      <c r="F98" s="9" t="s">
        <v>109</v>
      </c>
      <c r="G98" s="6">
        <v>8</v>
      </c>
      <c r="H98" s="11">
        <f t="shared" si="80"/>
        <v>28.1389209909677</v>
      </c>
      <c r="I98" s="11">
        <f t="shared" si="81"/>
        <v>301.288920990968</v>
      </c>
      <c r="J98" s="11">
        <f t="shared" si="82"/>
        <v>0.486470767693261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0.186939770495469</v>
      </c>
      <c r="P98" s="11">
        <f t="shared" si="85"/>
        <v>0.0909407336653327</v>
      </c>
      <c r="Q98" s="16">
        <f t="shared" si="86"/>
        <v>0.0118222953764933</v>
      </c>
      <c r="R98" s="11">
        <f t="shared" si="87"/>
        <v>0.0098696</v>
      </c>
      <c r="S98" s="17">
        <f t="shared" si="88"/>
        <v>1.19784949506497</v>
      </c>
      <c r="T98" s="3">
        <v>0.01</v>
      </c>
      <c r="U98" s="18">
        <f t="shared" si="89"/>
        <v>0.0119784949506497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0.0464784949506497</v>
      </c>
      <c r="AR98" s="25">
        <f t="shared" si="93"/>
        <v>7.592</v>
      </c>
      <c r="AS98" s="1">
        <f t="shared" si="94"/>
        <v>0.13</v>
      </c>
      <c r="AT98" s="2">
        <f t="shared" si="95"/>
        <v>15.875</v>
      </c>
      <c r="AU98" s="1">
        <f t="shared" si="96"/>
        <v>4879.10478048226</v>
      </c>
    </row>
    <row r="99" s="1" customFormat="1" spans="1:47">
      <c r="A99" s="6"/>
      <c r="B99" s="6"/>
      <c r="C99" s="9">
        <v>8</v>
      </c>
      <c r="D99" s="12">
        <v>29.8970154854839</v>
      </c>
      <c r="E99" s="13">
        <f t="shared" si="97"/>
        <v>28.1389209909677</v>
      </c>
      <c r="F99" s="9" t="s">
        <v>109</v>
      </c>
      <c r="G99" s="6">
        <v>9</v>
      </c>
      <c r="H99" s="11">
        <f t="shared" si="80"/>
        <v>29.8970154854839</v>
      </c>
      <c r="I99" s="11">
        <f t="shared" si="81"/>
        <v>303.047015485484</v>
      </c>
      <c r="J99" s="11">
        <f t="shared" si="82"/>
        <v>0.586786517375213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0.171919036830136</v>
      </c>
      <c r="P99" s="11">
        <f t="shared" si="85"/>
        <v>0.100879772892056</v>
      </c>
      <c r="Q99" s="16">
        <f t="shared" si="86"/>
        <v>0.0131143704759673</v>
      </c>
      <c r="R99" s="11">
        <f t="shared" si="87"/>
        <v>0.0098696</v>
      </c>
      <c r="S99" s="17">
        <f t="shared" si="88"/>
        <v>1.3287641318764</v>
      </c>
      <c r="T99" s="3">
        <v>0.01</v>
      </c>
      <c r="U99" s="18">
        <f t="shared" si="89"/>
        <v>0.013287641318764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0.040387641318764</v>
      </c>
      <c r="AR99" s="25">
        <f t="shared" si="93"/>
        <v>7.592</v>
      </c>
      <c r="AS99" s="1">
        <f t="shared" si="94"/>
        <v>0.13</v>
      </c>
      <c r="AT99" s="2">
        <f t="shared" si="95"/>
        <v>15.875</v>
      </c>
      <c r="AU99" s="1">
        <f t="shared" si="96"/>
        <v>4239.71417405008</v>
      </c>
    </row>
    <row r="100" s="1" customFormat="1" spans="1:47">
      <c r="A100" s="6"/>
      <c r="B100" s="6"/>
      <c r="C100" s="9">
        <v>9</v>
      </c>
      <c r="D100" s="12">
        <v>26.3750609043333</v>
      </c>
      <c r="E100" s="13">
        <f t="shared" si="97"/>
        <v>29.8970154854839</v>
      </c>
      <c r="F100" s="9" t="s">
        <v>109</v>
      </c>
      <c r="G100" s="6">
        <v>10</v>
      </c>
      <c r="H100" s="11">
        <f t="shared" si="80"/>
        <v>26.3750609043333</v>
      </c>
      <c r="I100" s="11">
        <f t="shared" si="81"/>
        <v>299.525060904333</v>
      </c>
      <c r="J100" s="11">
        <f t="shared" si="82"/>
        <v>0.402166408127581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0.14695926393808</v>
      </c>
      <c r="P100" s="11">
        <f t="shared" si="85"/>
        <v>0.0591020793190506</v>
      </c>
      <c r="Q100" s="16">
        <f t="shared" si="86"/>
        <v>0.00768327031147658</v>
      </c>
      <c r="R100" s="11">
        <f t="shared" si="87"/>
        <v>0.0098696</v>
      </c>
      <c r="S100" s="17">
        <f t="shared" si="88"/>
        <v>0.778478389344713</v>
      </c>
      <c r="T100" s="3">
        <v>0.01</v>
      </c>
      <c r="U100" s="18">
        <f t="shared" si="89"/>
        <v>0.00778478389344713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0.0348847838934471</v>
      </c>
      <c r="AR100" s="25">
        <f t="shared" si="93"/>
        <v>7.592</v>
      </c>
      <c r="AS100" s="1">
        <f t="shared" si="94"/>
        <v>0.13</v>
      </c>
      <c r="AT100" s="2">
        <f t="shared" si="95"/>
        <v>15.875</v>
      </c>
      <c r="AU100" s="1">
        <f t="shared" si="96"/>
        <v>3662.04878280443</v>
      </c>
    </row>
    <row r="101" s="1" customFormat="1" spans="1:47">
      <c r="A101" s="6"/>
      <c r="B101" s="6"/>
      <c r="C101" s="9">
        <v>10</v>
      </c>
      <c r="D101" s="12">
        <v>21.0143566054839</v>
      </c>
      <c r="E101" s="13">
        <f t="shared" si="97"/>
        <v>26.3750609043333</v>
      </c>
      <c r="F101" s="9" t="s">
        <v>109</v>
      </c>
      <c r="G101" s="6">
        <v>11</v>
      </c>
      <c r="H101" s="11">
        <f t="shared" si="80"/>
        <v>21.0143566054839</v>
      </c>
      <c r="I101" s="11">
        <f t="shared" si="81"/>
        <v>294.164356605484</v>
      </c>
      <c r="J101" s="11">
        <f t="shared" si="82"/>
        <v>0.222397614629173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0.0834643253880776</v>
      </c>
      <c r="O101" s="11">
        <f t="shared" si="98"/>
        <v>0.0803128592309514</v>
      </c>
      <c r="P101" s="11">
        <f t="shared" si="85"/>
        <v>0.0178613883170122</v>
      </c>
      <c r="Q101" s="16">
        <f t="shared" si="86"/>
        <v>0.00232198048121158</v>
      </c>
      <c r="R101" s="11">
        <f t="shared" si="87"/>
        <v>0.0098696</v>
      </c>
      <c r="S101" s="17">
        <f t="shared" si="88"/>
        <v>0.235265915661383</v>
      </c>
      <c r="T101" s="3">
        <v>0.01</v>
      </c>
      <c r="U101" s="18">
        <f t="shared" si="89"/>
        <v>0.00235265915661383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0.0171526591566138</v>
      </c>
      <c r="AR101" s="25">
        <f t="shared" si="93"/>
        <v>7.592</v>
      </c>
      <c r="AS101" s="1">
        <f t="shared" si="94"/>
        <v>0.13</v>
      </c>
      <c r="AT101" s="2">
        <f t="shared" si="95"/>
        <v>15.875</v>
      </c>
      <c r="AU101" s="1">
        <f t="shared" si="96"/>
        <v>1800.60953733287</v>
      </c>
    </row>
    <row r="102" s="1" customFormat="1" spans="1:48">
      <c r="A102" s="6"/>
      <c r="B102" s="6"/>
      <c r="C102" s="9">
        <v>11</v>
      </c>
      <c r="D102" s="12">
        <v>15.0746581291667</v>
      </c>
      <c r="E102" s="13">
        <f t="shared" si="97"/>
        <v>21.0143566054839</v>
      </c>
      <c r="F102" s="9" t="s">
        <v>111</v>
      </c>
      <c r="G102" s="6">
        <v>12</v>
      </c>
      <c r="H102" s="11">
        <f t="shared" si="80"/>
        <v>15.0746581291667</v>
      </c>
      <c r="I102" s="11">
        <f t="shared" si="81"/>
        <v>288.224658129167</v>
      </c>
      <c r="J102" s="11">
        <f t="shared" si="82"/>
        <v>0.112432120496962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0.138371470913939</v>
      </c>
      <c r="P102" s="11">
        <f t="shared" si="85"/>
        <v>0.0155573978911378</v>
      </c>
      <c r="Q102" s="16">
        <f t="shared" si="86"/>
        <v>0.00202246172584792</v>
      </c>
      <c r="R102" s="11">
        <f t="shared" si="87"/>
        <v>0.0098696</v>
      </c>
      <c r="S102" s="17">
        <f t="shared" si="88"/>
        <v>0.204918307312142</v>
      </c>
      <c r="T102" s="3">
        <v>0.01</v>
      </c>
      <c r="U102" s="18">
        <f t="shared" si="89"/>
        <v>0.00204918307312142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0.0168491830731214</v>
      </c>
      <c r="AR102" s="25">
        <f t="shared" si="93"/>
        <v>7.592</v>
      </c>
      <c r="AS102" s="1">
        <f t="shared" si="94"/>
        <v>0.13</v>
      </c>
      <c r="AT102" s="2">
        <f t="shared" si="95"/>
        <v>15.875</v>
      </c>
      <c r="AU102" s="1">
        <f t="shared" si="96"/>
        <v>1768.7519737155</v>
      </c>
      <c r="AV102" s="1">
        <f>SUM(AU91:AU102)</f>
        <v>35605.8837051773</v>
      </c>
    </row>
    <row r="103" s="1" customFormat="1" spans="1:46">
      <c r="A103" s="6"/>
      <c r="B103" s="6"/>
      <c r="C103" s="9">
        <v>12</v>
      </c>
      <c r="D103" s="12">
        <v>9.85127016996774</v>
      </c>
      <c r="E103" s="13">
        <f t="shared" si="97"/>
        <v>15.0746581291667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7.97</v>
      </c>
      <c r="E107" s="9"/>
      <c r="F107" s="9"/>
      <c r="G107" s="6">
        <v>1</v>
      </c>
      <c r="H107" s="11">
        <f t="shared" ref="H107:H118" si="99">E108</f>
        <v>7.97</v>
      </c>
      <c r="I107" s="11">
        <f t="shared" ref="I107:I118" si="100">H107+273.15</f>
        <v>281.12</v>
      </c>
      <c r="J107" s="11">
        <f t="shared" ref="J107:J118" si="101">EXP(($C$18*(I107-$C$16))/($C$19*I107*$C$16))</f>
        <v>0.0478747936580081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0.132262974317074</v>
      </c>
      <c r="Q107" s="16">
        <f t="shared" ref="Q107:Q118" si="105">P107*$B$109</f>
        <v>0.0383562625519515</v>
      </c>
      <c r="R107" s="11">
        <f t="shared" ref="R107:R118" si="106">L107*$B$109</f>
        <v>0.80117865</v>
      </c>
      <c r="S107" s="17">
        <f t="shared" ref="S107:S118" si="107">Q107/R107</f>
        <v>0.0478747936580081</v>
      </c>
      <c r="T107" s="3">
        <v>0.27</v>
      </c>
      <c r="U107" s="18">
        <f t="shared" ref="U107:U118" si="108">S107*T107</f>
        <v>0.0129261942876622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0.228911559550093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322.691666666667</v>
      </c>
      <c r="AF107" s="1">
        <f t="shared" ref="AF107:AF118" si="113">AE107*10000*AC107*AB107</f>
        <v>7558281.79833187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12">
        <v>6.94812443454839</v>
      </c>
      <c r="E108" s="13">
        <f t="shared" ref="E108:E119" si="114">D107</f>
        <v>7.97</v>
      </c>
      <c r="F108" s="9" t="s">
        <v>109</v>
      </c>
      <c r="G108" s="6">
        <v>2</v>
      </c>
      <c r="H108" s="11">
        <f t="shared" si="99"/>
        <v>6.94812443454839</v>
      </c>
      <c r="I108" s="11">
        <f t="shared" si="100"/>
        <v>280.098124434548</v>
      </c>
      <c r="J108" s="11">
        <f t="shared" si="101"/>
        <v>0.0421919098272678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5.39310702568293</v>
      </c>
      <c r="P108" s="11">
        <f t="shared" si="104"/>
        <v>0.227545485316418</v>
      </c>
      <c r="Q108" s="16">
        <f t="shared" si="105"/>
        <v>0.0659881907417613</v>
      </c>
      <c r="R108" s="11">
        <f t="shared" si="106"/>
        <v>0.80117865</v>
      </c>
      <c r="S108" s="17">
        <f t="shared" si="107"/>
        <v>0.0823638906775178</v>
      </c>
      <c r="T108" s="3">
        <v>0.27</v>
      </c>
      <c r="U108" s="18">
        <f t="shared" si="108"/>
        <v>0.0222382504829298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0.230720892068833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322.691666666667</v>
      </c>
      <c r="AF108" s="1">
        <f t="shared" si="113"/>
        <v>7618022.97116912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7.40139065610714</v>
      </c>
      <c r="E109" s="13">
        <f t="shared" si="114"/>
        <v>6.94812443454839</v>
      </c>
      <c r="F109" s="9" t="s">
        <v>109</v>
      </c>
      <c r="G109" s="6">
        <v>3</v>
      </c>
      <c r="H109" s="11">
        <f t="shared" si="99"/>
        <v>7.40139065610714</v>
      </c>
      <c r="I109" s="11">
        <f t="shared" si="100"/>
        <v>280.551390656107</v>
      </c>
      <c r="J109" s="11">
        <f t="shared" si="101"/>
        <v>0.0446293181387756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7.92824654036651</v>
      </c>
      <c r="P109" s="11">
        <f t="shared" si="104"/>
        <v>0.353832237132664</v>
      </c>
      <c r="Q109" s="16">
        <f t="shared" si="105"/>
        <v>0.102611348768473</v>
      </c>
      <c r="R109" s="11">
        <f t="shared" si="106"/>
        <v>0.80117865</v>
      </c>
      <c r="S109" s="17">
        <f t="shared" si="107"/>
        <v>0.128075490739141</v>
      </c>
      <c r="T109" s="3">
        <v>0.27</v>
      </c>
      <c r="U109" s="18">
        <f t="shared" si="108"/>
        <v>0.0345803824995681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0.233118968319666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322.691666666667</v>
      </c>
      <c r="AF109" s="1">
        <f t="shared" si="113"/>
        <v>7697203.4901141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2">
        <v>13.7000806296774</v>
      </c>
      <c r="E110" s="13">
        <f t="shared" si="114"/>
        <v>7.40139065610714</v>
      </c>
      <c r="F110" s="9" t="s">
        <v>109</v>
      </c>
      <c r="G110" s="6">
        <v>4</v>
      </c>
      <c r="H110" s="11">
        <f t="shared" si="99"/>
        <v>13.7000806296774</v>
      </c>
      <c r="I110" s="11">
        <f t="shared" si="100"/>
        <v>286.850080629677</v>
      </c>
      <c r="J110" s="11">
        <f t="shared" si="101"/>
        <v>0.0956281798658537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10.3370993032338</v>
      </c>
      <c r="P110" s="11">
        <f t="shared" si="104"/>
        <v>0.988517991460837</v>
      </c>
      <c r="Q110" s="16">
        <f t="shared" si="105"/>
        <v>0.286670217523643</v>
      </c>
      <c r="R110" s="11">
        <f t="shared" si="106"/>
        <v>0.80117865</v>
      </c>
      <c r="S110" s="17">
        <f t="shared" si="107"/>
        <v>0.357810605067475</v>
      </c>
      <c r="T110" s="3">
        <v>0.27</v>
      </c>
      <c r="U110" s="18">
        <f t="shared" si="108"/>
        <v>0.0966088633682183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0.293971102152445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322.691666666667</v>
      </c>
      <c r="AF110" s="1">
        <f t="shared" si="113"/>
        <v>9706440.49169636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2">
        <v>19.3242762756667</v>
      </c>
      <c r="E111" s="13">
        <f t="shared" si="114"/>
        <v>13.7000806296774</v>
      </c>
      <c r="F111" s="9" t="s">
        <v>109</v>
      </c>
      <c r="G111" s="6">
        <v>5</v>
      </c>
      <c r="H111" s="11">
        <f t="shared" si="99"/>
        <v>19.3242762756667</v>
      </c>
      <c r="I111" s="11">
        <f t="shared" si="100"/>
        <v>292.474276275667</v>
      </c>
      <c r="J111" s="11">
        <f t="shared" si="101"/>
        <v>0.1836804355049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8.88115224618436</v>
      </c>
      <c r="O111" s="11">
        <f t="shared" si="115"/>
        <v>3.23011406558865</v>
      </c>
      <c r="P111" s="11">
        <f t="shared" si="104"/>
        <v>0.593308758297825</v>
      </c>
      <c r="Q111" s="16">
        <f t="shared" si="105"/>
        <v>0.172059539906369</v>
      </c>
      <c r="R111" s="11">
        <f t="shared" si="106"/>
        <v>0.80117865</v>
      </c>
      <c r="S111" s="17">
        <f t="shared" si="107"/>
        <v>0.214758019208786</v>
      </c>
      <c r="T111" s="3">
        <v>0.27</v>
      </c>
      <c r="U111" s="18">
        <f t="shared" si="108"/>
        <v>0.0579846651863722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0.286466420445712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322.691666666667</v>
      </c>
      <c r="AF111" s="1">
        <f t="shared" si="113"/>
        <v>9458648.29082299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2">
        <v>22.5759667996774</v>
      </c>
      <c r="E112" s="13">
        <f t="shared" si="114"/>
        <v>19.3242762756667</v>
      </c>
      <c r="F112" s="9" t="s">
        <v>111</v>
      </c>
      <c r="G112" s="6">
        <v>6</v>
      </c>
      <c r="H112" s="11">
        <f t="shared" si="99"/>
        <v>22.5759667996774</v>
      </c>
      <c r="I112" s="11">
        <f t="shared" si="100"/>
        <v>295.725966799677</v>
      </c>
      <c r="J112" s="11">
        <f t="shared" si="101"/>
        <v>0.264873867545503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5.39949030729082</v>
      </c>
      <c r="P112" s="11">
        <f t="shared" si="104"/>
        <v>1.43018388046657</v>
      </c>
      <c r="Q112" s="16">
        <f t="shared" si="105"/>
        <v>0.414753325335307</v>
      </c>
      <c r="R112" s="11">
        <f t="shared" si="106"/>
        <v>0.80117865</v>
      </c>
      <c r="S112" s="17">
        <f t="shared" si="107"/>
        <v>0.51767895379552</v>
      </c>
      <c r="T112" s="3">
        <v>0.27</v>
      </c>
      <c r="U112" s="18">
        <f t="shared" si="108"/>
        <v>0.13977331752479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0.317557955595067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322.691666666667</v>
      </c>
      <c r="AF112" s="1">
        <f t="shared" si="113"/>
        <v>10485239.4540802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2">
        <v>26.3227327</v>
      </c>
      <c r="E113" s="13">
        <f t="shared" si="114"/>
        <v>22.5759667996774</v>
      </c>
      <c r="F113" s="9" t="s">
        <v>109</v>
      </c>
      <c r="G113" s="6">
        <v>7</v>
      </c>
      <c r="H113" s="11">
        <f t="shared" si="99"/>
        <v>26.3227327</v>
      </c>
      <c r="I113" s="11">
        <f t="shared" si="100"/>
        <v>299.4727327</v>
      </c>
      <c r="J113" s="11">
        <f t="shared" si="101"/>
        <v>0.399888511092724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6.73199142682425</v>
      </c>
      <c r="P113" s="11">
        <f t="shared" si="104"/>
        <v>2.69204602836173</v>
      </c>
      <c r="Q113" s="16">
        <f t="shared" si="105"/>
        <v>0.780693348224902</v>
      </c>
      <c r="R113" s="11">
        <f t="shared" si="106"/>
        <v>0.80117865</v>
      </c>
      <c r="S113" s="17">
        <f t="shared" si="107"/>
        <v>0.974431043843845</v>
      </c>
      <c r="T113" s="3">
        <v>0.27</v>
      </c>
      <c r="U113" s="18">
        <f t="shared" si="108"/>
        <v>0.263096381837838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0.341519626991092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322.691666666667</v>
      </c>
      <c r="AF113" s="1">
        <f t="shared" si="113"/>
        <v>11276414.2865183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2">
        <v>28.1389209909677</v>
      </c>
      <c r="E114" s="13">
        <f t="shared" si="114"/>
        <v>26.3227327</v>
      </c>
      <c r="F114" s="9" t="s">
        <v>109</v>
      </c>
      <c r="G114" s="6">
        <v>8</v>
      </c>
      <c r="H114" s="11">
        <f t="shared" si="99"/>
        <v>28.1389209909677</v>
      </c>
      <c r="I114" s="11">
        <f t="shared" si="100"/>
        <v>301.288920990968</v>
      </c>
      <c r="J114" s="11">
        <f t="shared" si="101"/>
        <v>0.486470767693261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6.80263039846252</v>
      </c>
      <c r="P114" s="11">
        <f t="shared" si="104"/>
        <v>3.30928083227357</v>
      </c>
      <c r="Q114" s="16">
        <f t="shared" si="105"/>
        <v>0.959691441359336</v>
      </c>
      <c r="R114" s="11">
        <f t="shared" si="106"/>
        <v>0.80117865</v>
      </c>
      <c r="S114" s="17">
        <f t="shared" si="107"/>
        <v>1.19784949506497</v>
      </c>
      <c r="T114" s="3">
        <v>0.27</v>
      </c>
      <c r="U114" s="18">
        <f t="shared" si="108"/>
        <v>0.323419363667543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0.353240382360604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322.691666666667</v>
      </c>
      <c r="AF114" s="1">
        <f t="shared" si="113"/>
        <v>11663414.2796432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2">
        <v>29.8970154854839</v>
      </c>
      <c r="E115" s="13">
        <f t="shared" si="114"/>
        <v>28.1389209909677</v>
      </c>
      <c r="F115" s="9" t="s">
        <v>109</v>
      </c>
      <c r="G115" s="6">
        <v>9</v>
      </c>
      <c r="H115" s="11">
        <f t="shared" si="99"/>
        <v>29.8970154854839</v>
      </c>
      <c r="I115" s="11">
        <f t="shared" si="100"/>
        <v>303.047015485484</v>
      </c>
      <c r="J115" s="11">
        <f t="shared" si="101"/>
        <v>0.586786517375213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6.25603456618894</v>
      </c>
      <c r="P115" s="11">
        <f t="shared" si="104"/>
        <v>3.67095673567296</v>
      </c>
      <c r="Q115" s="16">
        <f t="shared" si="105"/>
        <v>1.06457745334516</v>
      </c>
      <c r="R115" s="11">
        <f t="shared" si="106"/>
        <v>0.80117865</v>
      </c>
      <c r="S115" s="17">
        <f t="shared" si="107"/>
        <v>1.3287641318764</v>
      </c>
      <c r="T115" s="3">
        <v>0.27</v>
      </c>
      <c r="U115" s="18">
        <f t="shared" si="108"/>
        <v>0.358766315606629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0.344908295122368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322.691666666667</v>
      </c>
      <c r="AF115" s="1">
        <f t="shared" si="113"/>
        <v>11388302.5140397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2">
        <v>26.3750609043333</v>
      </c>
      <c r="E116" s="13">
        <f t="shared" si="114"/>
        <v>29.8970154854839</v>
      </c>
      <c r="F116" s="9" t="s">
        <v>109</v>
      </c>
      <c r="G116" s="6">
        <v>10</v>
      </c>
      <c r="H116" s="11">
        <f t="shared" si="99"/>
        <v>26.3750609043333</v>
      </c>
      <c r="I116" s="11">
        <f t="shared" si="100"/>
        <v>299.525060904333</v>
      </c>
      <c r="J116" s="11">
        <f t="shared" si="101"/>
        <v>0.402166408127581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5.34776283051598</v>
      </c>
      <c r="P116" s="11">
        <f t="shared" si="104"/>
        <v>2.1506905690668</v>
      </c>
      <c r="Q116" s="16">
        <f t="shared" si="105"/>
        <v>0.623700265029371</v>
      </c>
      <c r="R116" s="11">
        <f t="shared" si="106"/>
        <v>0.80117865</v>
      </c>
      <c r="S116" s="17">
        <f t="shared" si="107"/>
        <v>0.778478389344713</v>
      </c>
      <c r="T116" s="3">
        <v>0.27</v>
      </c>
      <c r="U116" s="18">
        <f t="shared" si="108"/>
        <v>0.210189165123072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0.316039754783413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322.691666666667</v>
      </c>
      <c r="AF116" s="1">
        <f t="shared" si="113"/>
        <v>10435110.969597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2">
        <v>21.0143566054839</v>
      </c>
      <c r="E117" s="13">
        <f t="shared" si="114"/>
        <v>26.3750609043333</v>
      </c>
      <c r="F117" s="9" t="s">
        <v>109</v>
      </c>
      <c r="G117" s="6">
        <v>11</v>
      </c>
      <c r="H117" s="11">
        <f t="shared" si="99"/>
        <v>21.0143566054839</v>
      </c>
      <c r="I117" s="11">
        <f t="shared" si="100"/>
        <v>294.164356605484</v>
      </c>
      <c r="J117" s="11">
        <f t="shared" si="101"/>
        <v>0.222397614629173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3.03721864837673</v>
      </c>
      <c r="O117" s="11">
        <f t="shared" si="115"/>
        <v>2.92253861307246</v>
      </c>
      <c r="P117" s="11">
        <f t="shared" si="104"/>
        <v>0.649965616208967</v>
      </c>
      <c r="Q117" s="16">
        <f t="shared" si="105"/>
        <v>0.1884900287006</v>
      </c>
      <c r="R117" s="11">
        <f t="shared" si="106"/>
        <v>0.80117865</v>
      </c>
      <c r="S117" s="17">
        <f t="shared" si="107"/>
        <v>0.235265915661383</v>
      </c>
      <c r="T117" s="3">
        <v>0.27</v>
      </c>
      <c r="U117" s="18">
        <f t="shared" si="108"/>
        <v>0.0635217972285734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0.238742285201512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322.691666666667</v>
      </c>
      <c r="AF117" s="1">
        <f t="shared" si="113"/>
        <v>7882876.13031559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2">
        <v>15.0746581291667</v>
      </c>
      <c r="E118" s="13">
        <f t="shared" si="114"/>
        <v>21.0143566054839</v>
      </c>
      <c r="F118" s="9" t="s">
        <v>111</v>
      </c>
      <c r="G118" s="6">
        <v>12</v>
      </c>
      <c r="H118" s="11">
        <f t="shared" si="99"/>
        <v>15.0746581291667</v>
      </c>
      <c r="I118" s="11">
        <f t="shared" si="100"/>
        <v>288.224658129167</v>
      </c>
      <c r="J118" s="11">
        <f t="shared" si="101"/>
        <v>0.112432120496962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5.03525799686349</v>
      </c>
      <c r="P118" s="11">
        <f t="shared" si="104"/>
        <v>0.566124733836645</v>
      </c>
      <c r="Q118" s="16">
        <f t="shared" si="105"/>
        <v>0.164176172812627</v>
      </c>
      <c r="R118" s="11">
        <f t="shared" si="106"/>
        <v>0.80117865</v>
      </c>
      <c r="S118" s="17">
        <f t="shared" si="107"/>
        <v>0.204918307312142</v>
      </c>
      <c r="T118" s="3">
        <v>0.27</v>
      </c>
      <c r="U118" s="18">
        <f t="shared" si="108"/>
        <v>0.0553279429742784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0.237150219319902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322.691666666667</v>
      </c>
      <c r="AF118" s="1">
        <f t="shared" si="113"/>
        <v>7830308.74316239</v>
      </c>
      <c r="AG118" s="1">
        <f>SUM(AF107:AF118)</f>
        <v>113000263.419491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2">
        <v>9.85127016996774</v>
      </c>
      <c r="E119" s="13">
        <f t="shared" si="114"/>
        <v>15.0746581291667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7.97</v>
      </c>
      <c r="E123" s="9"/>
      <c r="F123" s="9"/>
      <c r="G123" s="6">
        <v>1</v>
      </c>
      <c r="H123" s="11">
        <f t="shared" ref="H123:H134" si="116">E124</f>
        <v>7.97</v>
      </c>
      <c r="I123" s="11">
        <f t="shared" ref="I123:I134" si="117">H123+273.15</f>
        <v>281.12</v>
      </c>
      <c r="J123" s="11">
        <f t="shared" ref="J123:J134" si="118">EXP(($C$18*(I123-$C$16))/($C$19*I123*$C$16))</f>
        <v>0.0478747936580081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0.024953299950427</v>
      </c>
      <c r="Q123" s="16">
        <f t="shared" ref="Q123:Q134" si="122">P123*$B$125</f>
        <v>0.00648785798711101</v>
      </c>
      <c r="R123" s="11">
        <f t="shared" ref="R123:R134" si="123">L123*$B$125</f>
        <v>0.1355172</v>
      </c>
      <c r="S123" s="17">
        <f t="shared" ref="S123:S134" si="124">Q123/R123</f>
        <v>0.0478747936580081</v>
      </c>
      <c r="T123" s="3">
        <v>0.01</v>
      </c>
      <c r="U123" s="18">
        <f t="shared" ref="U123:U134" si="125">S123*T123</f>
        <v>0.000478747936580081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0.00596874793658008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0.7</v>
      </c>
      <c r="AX123" s="1">
        <f t="shared" ref="AX123:AX134" si="132">AW123*10000*AV123*0.67*AU123*AT123</f>
        <v>379.359095691551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6.94812443454839</v>
      </c>
      <c r="E124" s="13">
        <f t="shared" ref="E124:E135" si="133">D123</f>
        <v>7.97</v>
      </c>
      <c r="F124" s="9" t="s">
        <v>109</v>
      </c>
      <c r="G124" s="6">
        <v>2</v>
      </c>
      <c r="H124" s="11">
        <f t="shared" si="116"/>
        <v>6.94812443454839</v>
      </c>
      <c r="I124" s="11">
        <f t="shared" si="117"/>
        <v>280.098124434548</v>
      </c>
      <c r="J124" s="11">
        <f t="shared" si="118"/>
        <v>0.0421919098272678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1.01748670004957</v>
      </c>
      <c r="P124" s="11">
        <f t="shared" si="121"/>
        <v>0.0429297070989359</v>
      </c>
      <c r="Q124" s="16">
        <f t="shared" si="122"/>
        <v>0.0111617238457233</v>
      </c>
      <c r="R124" s="11">
        <f t="shared" si="123"/>
        <v>0.1355172</v>
      </c>
      <c r="S124" s="17">
        <f t="shared" si="124"/>
        <v>0.0823638906775178</v>
      </c>
      <c r="T124" s="3">
        <v>0.01</v>
      </c>
      <c r="U124" s="18">
        <f t="shared" si="125"/>
        <v>0.000823638906775178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0.00631363890677518</v>
      </c>
      <c r="AU124" s="25">
        <f t="shared" si="129"/>
        <v>52.122</v>
      </c>
      <c r="AV124" s="1">
        <f t="shared" si="130"/>
        <v>0.26</v>
      </c>
      <c r="AW124" s="2">
        <f t="shared" si="131"/>
        <v>0.7</v>
      </c>
      <c r="AX124" s="1">
        <f t="shared" si="132"/>
        <v>401.279526568442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7.40139065610714</v>
      </c>
      <c r="E125" s="13">
        <f t="shared" si="133"/>
        <v>6.94812443454839</v>
      </c>
      <c r="F125" s="9" t="s">
        <v>109</v>
      </c>
      <c r="G125" s="6">
        <v>3</v>
      </c>
      <c r="H125" s="11">
        <f t="shared" si="116"/>
        <v>7.40139065610714</v>
      </c>
      <c r="I125" s="11">
        <f t="shared" si="117"/>
        <v>280.551390656107</v>
      </c>
      <c r="J125" s="11">
        <f t="shared" si="118"/>
        <v>0.0446293181387756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1.49577699295064</v>
      </c>
      <c r="P125" s="11">
        <f t="shared" si="121"/>
        <v>0.0667555072830551</v>
      </c>
      <c r="Q125" s="16">
        <f t="shared" si="122"/>
        <v>0.0173564318935943</v>
      </c>
      <c r="R125" s="11">
        <f t="shared" si="123"/>
        <v>0.1355172</v>
      </c>
      <c r="S125" s="17">
        <f t="shared" si="124"/>
        <v>0.128075490739141</v>
      </c>
      <c r="T125" s="3">
        <v>0.01</v>
      </c>
      <c r="U125" s="18">
        <f t="shared" si="125"/>
        <v>0.00128075490739141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0.00677075490739141</v>
      </c>
      <c r="AU125" s="25">
        <f t="shared" si="129"/>
        <v>52.122</v>
      </c>
      <c r="AV125" s="1">
        <f t="shared" si="130"/>
        <v>0.26</v>
      </c>
      <c r="AW125" s="2">
        <f t="shared" si="131"/>
        <v>0.7</v>
      </c>
      <c r="AX125" s="1">
        <f t="shared" si="132"/>
        <v>430.332707312957</v>
      </c>
    </row>
    <row r="126" s="1" customFormat="1" spans="1:50">
      <c r="A126" s="6"/>
      <c r="B126" s="6"/>
      <c r="C126" s="9">
        <v>3</v>
      </c>
      <c r="D126" s="12">
        <v>13.7000806296774</v>
      </c>
      <c r="E126" s="13">
        <f t="shared" si="133"/>
        <v>7.40139065610714</v>
      </c>
      <c r="F126" s="9" t="s">
        <v>109</v>
      </c>
      <c r="G126" s="6">
        <v>4</v>
      </c>
      <c r="H126" s="11">
        <f t="shared" si="116"/>
        <v>13.7000806296774</v>
      </c>
      <c r="I126" s="11">
        <f t="shared" si="117"/>
        <v>286.850080629677</v>
      </c>
      <c r="J126" s="11">
        <f t="shared" si="118"/>
        <v>0.0956281798658537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1.95024148566758</v>
      </c>
      <c r="P126" s="11">
        <f t="shared" si="121"/>
        <v>0.186498043573269</v>
      </c>
      <c r="Q126" s="16">
        <f t="shared" si="122"/>
        <v>0.04848949132905</v>
      </c>
      <c r="R126" s="11">
        <f t="shared" si="123"/>
        <v>0.1355172</v>
      </c>
      <c r="S126" s="17">
        <f t="shared" si="124"/>
        <v>0.357810605067475</v>
      </c>
      <c r="T126" s="3">
        <v>0.01</v>
      </c>
      <c r="U126" s="18">
        <f t="shared" si="125"/>
        <v>0.00357810605067475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0.0115681060506748</v>
      </c>
      <c r="AU126" s="25">
        <f t="shared" si="129"/>
        <v>52.122</v>
      </c>
      <c r="AV126" s="1">
        <f t="shared" si="130"/>
        <v>0.26</v>
      </c>
      <c r="AW126" s="2">
        <f t="shared" si="131"/>
        <v>0.7</v>
      </c>
      <c r="AX126" s="1">
        <f t="shared" si="132"/>
        <v>735.240673065245</v>
      </c>
    </row>
    <row r="127" s="1" customFormat="1" spans="1:50">
      <c r="A127" s="6"/>
      <c r="B127" s="6"/>
      <c r="C127" s="9">
        <v>4</v>
      </c>
      <c r="D127" s="12">
        <v>19.3242762756667</v>
      </c>
      <c r="E127" s="13">
        <f t="shared" si="133"/>
        <v>13.7000806296774</v>
      </c>
      <c r="F127" s="9" t="s">
        <v>109</v>
      </c>
      <c r="G127" s="6">
        <v>5</v>
      </c>
      <c r="H127" s="11">
        <f t="shared" si="116"/>
        <v>19.3242762756667</v>
      </c>
      <c r="I127" s="11">
        <f t="shared" si="117"/>
        <v>292.474276275667</v>
      </c>
      <c r="J127" s="11">
        <f t="shared" si="118"/>
        <v>0.1836804355049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1.6755562699896</v>
      </c>
      <c r="O127" s="11">
        <f t="shared" si="134"/>
        <v>0.609407172104716</v>
      </c>
      <c r="P127" s="11">
        <f t="shared" si="121"/>
        <v>0.111936174772004</v>
      </c>
      <c r="Q127" s="16">
        <f t="shared" si="122"/>
        <v>0.0291034054407209</v>
      </c>
      <c r="R127" s="11">
        <f t="shared" si="123"/>
        <v>0.1355172</v>
      </c>
      <c r="S127" s="17">
        <f t="shared" si="124"/>
        <v>0.214758019208786</v>
      </c>
      <c r="T127" s="3">
        <v>0.01</v>
      </c>
      <c r="U127" s="18">
        <f t="shared" si="125"/>
        <v>0.00214758019208786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0.0120975801920879</v>
      </c>
      <c r="AU127" s="25">
        <f t="shared" si="129"/>
        <v>52.122</v>
      </c>
      <c r="AV127" s="1">
        <f t="shared" si="130"/>
        <v>0.26</v>
      </c>
      <c r="AW127" s="2">
        <f t="shared" si="131"/>
        <v>0.7</v>
      </c>
      <c r="AX127" s="1">
        <f t="shared" si="132"/>
        <v>768.892761176981</v>
      </c>
    </row>
    <row r="128" s="1" customFormat="1" spans="1:50">
      <c r="A128" s="6"/>
      <c r="B128" s="6"/>
      <c r="C128" s="9">
        <v>5</v>
      </c>
      <c r="D128" s="12">
        <v>22.5759667996774</v>
      </c>
      <c r="E128" s="13">
        <f t="shared" si="133"/>
        <v>19.3242762756667</v>
      </c>
      <c r="F128" s="9" t="s">
        <v>111</v>
      </c>
      <c r="G128" s="6">
        <v>6</v>
      </c>
      <c r="H128" s="11">
        <f t="shared" si="116"/>
        <v>22.5759667996774</v>
      </c>
      <c r="I128" s="11">
        <f t="shared" si="117"/>
        <v>295.725966799677</v>
      </c>
      <c r="J128" s="11">
        <f t="shared" si="118"/>
        <v>0.264873867545503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1.01869099733271</v>
      </c>
      <c r="P128" s="11">
        <f t="shared" si="121"/>
        <v>0.269824624297301</v>
      </c>
      <c r="Q128" s="16">
        <f t="shared" si="122"/>
        <v>0.0701544023172982</v>
      </c>
      <c r="R128" s="11">
        <f t="shared" si="123"/>
        <v>0.1355172</v>
      </c>
      <c r="S128" s="17">
        <f t="shared" si="124"/>
        <v>0.51767895379552</v>
      </c>
      <c r="T128" s="3">
        <v>0.01</v>
      </c>
      <c r="U128" s="18">
        <f t="shared" si="125"/>
        <v>0.0051767895379552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0.0151267895379552</v>
      </c>
      <c r="AU128" s="25">
        <f t="shared" si="129"/>
        <v>52.122</v>
      </c>
      <c r="AV128" s="1">
        <f t="shared" si="130"/>
        <v>0.26</v>
      </c>
      <c r="AW128" s="2">
        <f t="shared" si="131"/>
        <v>0.7</v>
      </c>
      <c r="AX128" s="1">
        <f t="shared" si="132"/>
        <v>961.421936528129</v>
      </c>
    </row>
    <row r="129" s="1" customFormat="1" spans="1:50">
      <c r="A129" s="6"/>
      <c r="B129" s="6"/>
      <c r="C129" s="9">
        <v>6</v>
      </c>
      <c r="D129" s="12">
        <v>26.3227327</v>
      </c>
      <c r="E129" s="13">
        <f t="shared" si="133"/>
        <v>22.5759667996774</v>
      </c>
      <c r="F129" s="9" t="s">
        <v>109</v>
      </c>
      <c r="G129" s="6">
        <v>7</v>
      </c>
      <c r="H129" s="11">
        <f t="shared" si="116"/>
        <v>26.3227327</v>
      </c>
      <c r="I129" s="11">
        <f t="shared" si="117"/>
        <v>299.4727327</v>
      </c>
      <c r="J129" s="11">
        <f t="shared" si="118"/>
        <v>0.399888511092724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1.27008637303541</v>
      </c>
      <c r="P129" s="11">
        <f t="shared" si="121"/>
        <v>0.507892948672289</v>
      </c>
      <c r="Q129" s="16">
        <f t="shared" si="122"/>
        <v>0.132052166654795</v>
      </c>
      <c r="R129" s="11">
        <f t="shared" si="123"/>
        <v>0.1355172</v>
      </c>
      <c r="S129" s="17">
        <f t="shared" si="124"/>
        <v>0.974431043843845</v>
      </c>
      <c r="T129" s="3">
        <v>0.01</v>
      </c>
      <c r="U129" s="18">
        <f t="shared" si="125"/>
        <v>0.00974431043843845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0.0221943104384385</v>
      </c>
      <c r="AU129" s="25">
        <f t="shared" si="129"/>
        <v>52.122</v>
      </c>
      <c r="AV129" s="1">
        <f t="shared" si="130"/>
        <v>0.26</v>
      </c>
      <c r="AW129" s="2">
        <f t="shared" si="131"/>
        <v>0.7</v>
      </c>
      <c r="AX129" s="1">
        <f t="shared" si="132"/>
        <v>1410.61636827099</v>
      </c>
    </row>
    <row r="130" s="1" customFormat="1" spans="1:50">
      <c r="A130" s="6"/>
      <c r="B130" s="6"/>
      <c r="C130" s="9">
        <v>7</v>
      </c>
      <c r="D130" s="12">
        <v>28.1389209909677</v>
      </c>
      <c r="E130" s="13">
        <f t="shared" si="133"/>
        <v>26.3227327</v>
      </c>
      <c r="F130" s="9" t="s">
        <v>109</v>
      </c>
      <c r="G130" s="6">
        <v>8</v>
      </c>
      <c r="H130" s="11">
        <f t="shared" si="116"/>
        <v>28.1389209909677</v>
      </c>
      <c r="I130" s="11">
        <f t="shared" si="117"/>
        <v>301.288920990968</v>
      </c>
      <c r="J130" s="11">
        <f t="shared" si="118"/>
        <v>0.486470767693261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1.28341342436312</v>
      </c>
      <c r="P130" s="11">
        <f t="shared" si="121"/>
        <v>0.624343113817765</v>
      </c>
      <c r="Q130" s="16">
        <f t="shared" si="122"/>
        <v>0.162329209592619</v>
      </c>
      <c r="R130" s="11">
        <f t="shared" si="123"/>
        <v>0.1355172</v>
      </c>
      <c r="S130" s="17">
        <f t="shared" si="124"/>
        <v>1.19784949506497</v>
      </c>
      <c r="T130" s="3">
        <v>0.01</v>
      </c>
      <c r="U130" s="18">
        <f t="shared" si="125"/>
        <v>0.0119784949506497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0.0244284949506497</v>
      </c>
      <c r="AU130" s="25">
        <f t="shared" si="129"/>
        <v>52.122</v>
      </c>
      <c r="AV130" s="1">
        <f t="shared" si="130"/>
        <v>0.26</v>
      </c>
      <c r="AW130" s="2">
        <f t="shared" si="131"/>
        <v>0.7</v>
      </c>
      <c r="AX130" s="1">
        <f t="shared" si="132"/>
        <v>1552.61569964938</v>
      </c>
    </row>
    <row r="131" s="1" customFormat="1" spans="1:50">
      <c r="A131" s="6"/>
      <c r="B131" s="6"/>
      <c r="C131" s="9">
        <v>8</v>
      </c>
      <c r="D131" s="12">
        <v>29.8970154854839</v>
      </c>
      <c r="E131" s="13">
        <f t="shared" si="133"/>
        <v>28.1389209909677</v>
      </c>
      <c r="F131" s="9" t="s">
        <v>109</v>
      </c>
      <c r="G131" s="6">
        <v>9</v>
      </c>
      <c r="H131" s="11">
        <f t="shared" si="116"/>
        <v>29.8970154854839</v>
      </c>
      <c r="I131" s="11">
        <f t="shared" si="117"/>
        <v>303.047015485484</v>
      </c>
      <c r="J131" s="11">
        <f t="shared" si="118"/>
        <v>0.586786517375213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1.18029031054536</v>
      </c>
      <c r="P131" s="11">
        <f t="shared" si="121"/>
        <v>0.692578440816618</v>
      </c>
      <c r="Q131" s="16">
        <f t="shared" si="122"/>
        <v>0.180070394612321</v>
      </c>
      <c r="R131" s="11">
        <f t="shared" si="123"/>
        <v>0.1355172</v>
      </c>
      <c r="S131" s="17">
        <f t="shared" si="124"/>
        <v>1.3287641318764</v>
      </c>
      <c r="T131" s="3">
        <v>0.01</v>
      </c>
      <c r="U131" s="18">
        <f t="shared" si="125"/>
        <v>0.013287641318764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0.023237641318764</v>
      </c>
      <c r="AU131" s="25">
        <f t="shared" si="129"/>
        <v>52.122</v>
      </c>
      <c r="AV131" s="1">
        <f t="shared" si="130"/>
        <v>0.26</v>
      </c>
      <c r="AW131" s="2">
        <f t="shared" si="131"/>
        <v>0.7</v>
      </c>
      <c r="AX131" s="1">
        <f t="shared" si="132"/>
        <v>1476.92794039178</v>
      </c>
    </row>
    <row r="132" s="1" customFormat="1" spans="1:50">
      <c r="A132" s="6"/>
      <c r="B132" s="6"/>
      <c r="C132" s="9">
        <v>9</v>
      </c>
      <c r="D132" s="12">
        <v>26.3750609043333</v>
      </c>
      <c r="E132" s="13">
        <f t="shared" si="133"/>
        <v>29.8970154854839</v>
      </c>
      <c r="F132" s="9" t="s">
        <v>109</v>
      </c>
      <c r="G132" s="6">
        <v>10</v>
      </c>
      <c r="H132" s="11">
        <f t="shared" si="116"/>
        <v>26.3750609043333</v>
      </c>
      <c r="I132" s="11">
        <f t="shared" si="117"/>
        <v>299.525060904333</v>
      </c>
      <c r="J132" s="11">
        <f t="shared" si="118"/>
        <v>0.402166408127581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1.00893186972874</v>
      </c>
      <c r="P132" s="11">
        <f t="shared" si="121"/>
        <v>0.405758506094251</v>
      </c>
      <c r="Q132" s="16">
        <f t="shared" si="122"/>
        <v>0.105497211584505</v>
      </c>
      <c r="R132" s="11">
        <f t="shared" si="123"/>
        <v>0.1355172</v>
      </c>
      <c r="S132" s="17">
        <f t="shared" si="124"/>
        <v>0.778478389344713</v>
      </c>
      <c r="T132" s="3">
        <v>0.01</v>
      </c>
      <c r="U132" s="18">
        <f t="shared" si="125"/>
        <v>0.00778478389344713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0.0177347838934471</v>
      </c>
      <c r="AU132" s="25">
        <f t="shared" si="129"/>
        <v>52.122</v>
      </c>
      <c r="AV132" s="1">
        <f t="shared" si="130"/>
        <v>0.26</v>
      </c>
      <c r="AW132" s="2">
        <f t="shared" si="131"/>
        <v>0.7</v>
      </c>
      <c r="AX132" s="1">
        <f t="shared" si="132"/>
        <v>1127.17971199133</v>
      </c>
    </row>
    <row r="133" s="1" customFormat="1" spans="1:50">
      <c r="A133" s="6"/>
      <c r="B133" s="6"/>
      <c r="C133" s="9">
        <v>10</v>
      </c>
      <c r="D133" s="12">
        <v>21.0143566054839</v>
      </c>
      <c r="E133" s="13">
        <f t="shared" si="133"/>
        <v>26.3750609043333</v>
      </c>
      <c r="F133" s="9" t="s">
        <v>109</v>
      </c>
      <c r="G133" s="6">
        <v>11</v>
      </c>
      <c r="H133" s="11">
        <f t="shared" si="116"/>
        <v>21.0143566054839</v>
      </c>
      <c r="I133" s="11">
        <f t="shared" si="117"/>
        <v>294.164356605484</v>
      </c>
      <c r="J133" s="11">
        <f t="shared" si="118"/>
        <v>0.222397614629173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0.573014695452763</v>
      </c>
      <c r="O133" s="11">
        <f t="shared" si="134"/>
        <v>0.551378668181724</v>
      </c>
      <c r="P133" s="11">
        <f t="shared" si="121"/>
        <v>0.122625300561026</v>
      </c>
      <c r="Q133" s="16">
        <f t="shared" si="122"/>
        <v>0.0318825781458667</v>
      </c>
      <c r="R133" s="11">
        <f t="shared" si="123"/>
        <v>0.1355172</v>
      </c>
      <c r="S133" s="17">
        <f t="shared" si="124"/>
        <v>0.235265915661383</v>
      </c>
      <c r="T133" s="3">
        <v>0.01</v>
      </c>
      <c r="U133" s="18">
        <f t="shared" si="125"/>
        <v>0.00235265915661383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0.00980265915661383</v>
      </c>
      <c r="AU133" s="25">
        <f t="shared" si="129"/>
        <v>52.122</v>
      </c>
      <c r="AV133" s="1">
        <f t="shared" si="130"/>
        <v>0.26</v>
      </c>
      <c r="AW133" s="2">
        <f t="shared" si="131"/>
        <v>0.7</v>
      </c>
      <c r="AX133" s="1">
        <f t="shared" si="132"/>
        <v>623.033164164115</v>
      </c>
    </row>
    <row r="134" s="1" customFormat="1" spans="1:51">
      <c r="A134" s="6"/>
      <c r="B134" s="6"/>
      <c r="C134" s="9">
        <v>11</v>
      </c>
      <c r="D134" s="12">
        <v>15.0746581291667</v>
      </c>
      <c r="E134" s="13">
        <f t="shared" si="133"/>
        <v>21.0143566054839</v>
      </c>
      <c r="F134" s="9" t="s">
        <v>111</v>
      </c>
      <c r="G134" s="6">
        <v>12</v>
      </c>
      <c r="H134" s="11">
        <f t="shared" si="116"/>
        <v>15.0746581291667</v>
      </c>
      <c r="I134" s="11">
        <f t="shared" si="117"/>
        <v>288.224658129167</v>
      </c>
      <c r="J134" s="11">
        <f t="shared" si="118"/>
        <v>0.112432120496962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0.949973367620698</v>
      </c>
      <c r="P134" s="11">
        <f t="shared" si="121"/>
        <v>0.106807520137235</v>
      </c>
      <c r="Q134" s="16">
        <f t="shared" si="122"/>
        <v>0.027769955235681</v>
      </c>
      <c r="R134" s="11">
        <f t="shared" si="123"/>
        <v>0.1355172</v>
      </c>
      <c r="S134" s="17">
        <f t="shared" si="124"/>
        <v>0.204918307312142</v>
      </c>
      <c r="T134" s="3">
        <v>0.01</v>
      </c>
      <c r="U134" s="18">
        <f t="shared" si="125"/>
        <v>0.00204918307312142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0.00949918307312142</v>
      </c>
      <c r="AU134" s="25">
        <f t="shared" si="129"/>
        <v>52.122</v>
      </c>
      <c r="AV134" s="1">
        <f t="shared" si="130"/>
        <v>0.26</v>
      </c>
      <c r="AW134" s="2">
        <f t="shared" si="131"/>
        <v>0.7</v>
      </c>
      <c r="AX134" s="1">
        <f t="shared" si="132"/>
        <v>603.744962715344</v>
      </c>
      <c r="AY134" s="1">
        <f>SUM(AX123:AX134)</f>
        <v>10470.6445475263</v>
      </c>
    </row>
    <row r="135" s="1" customFormat="1" spans="1:46">
      <c r="A135" s="6"/>
      <c r="B135" s="6"/>
      <c r="C135" s="9">
        <v>12</v>
      </c>
      <c r="D135" s="12">
        <v>9.85127016996774</v>
      </c>
      <c r="E135" s="13">
        <f t="shared" si="133"/>
        <v>15.0746581291667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7.97</v>
      </c>
      <c r="E139" s="9"/>
      <c r="F139" s="9"/>
      <c r="G139" s="6">
        <v>1</v>
      </c>
      <c r="H139" s="11">
        <f t="shared" ref="H139:H150" si="135">E140</f>
        <v>7.97</v>
      </c>
      <c r="I139" s="11">
        <f t="shared" ref="I139:I150" si="136">H139+273.15</f>
        <v>281.12</v>
      </c>
      <c r="J139" s="11">
        <f t="shared" ref="J139:J150" si="137">EXP(($C$18*(I139-$C$16))/($C$19*I139*$C$16))</f>
        <v>0.0478747936580081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0.0136299537544349</v>
      </c>
      <c r="Q139" s="16">
        <f t="shared" ref="Q139:Q150" si="141">P139*$B$125</f>
        <v>0.00354378797615308</v>
      </c>
      <c r="R139" s="11">
        <f t="shared" ref="R139:R150" si="142">L139*$B$125</f>
        <v>0.074022</v>
      </c>
      <c r="S139" s="17">
        <f t="shared" ref="S139:S150" si="143">Q139/R139</f>
        <v>0.0478747936580081</v>
      </c>
      <c r="T139" s="3">
        <v>0.01</v>
      </c>
      <c r="U139" s="18">
        <f t="shared" ref="U139:U150" si="144">S139*T139</f>
        <v>0.000478747936580081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0.00596874793658008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6.94812443454839</v>
      </c>
      <c r="E140" s="13">
        <f t="shared" ref="E140:E151" si="154">D139</f>
        <v>7.97</v>
      </c>
      <c r="F140" s="9" t="s">
        <v>109</v>
      </c>
      <c r="G140" s="6">
        <v>2</v>
      </c>
      <c r="H140" s="11">
        <f t="shared" si="135"/>
        <v>6.94812443454839</v>
      </c>
      <c r="I140" s="11">
        <f t="shared" si="136"/>
        <v>280.098124434548</v>
      </c>
      <c r="J140" s="11">
        <f t="shared" si="137"/>
        <v>0.0421919098272678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0.555770046245565</v>
      </c>
      <c r="P140" s="11">
        <f t="shared" si="140"/>
        <v>0.0234489996758893</v>
      </c>
      <c r="Q140" s="16">
        <f t="shared" si="141"/>
        <v>0.00609673991573123</v>
      </c>
      <c r="R140" s="11">
        <f t="shared" si="142"/>
        <v>0.074022</v>
      </c>
      <c r="S140" s="17">
        <f t="shared" si="143"/>
        <v>0.0823638906775178</v>
      </c>
      <c r="T140" s="3">
        <v>0.01</v>
      </c>
      <c r="U140" s="18">
        <f t="shared" si="144"/>
        <v>0.000823638906775178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0.00631363890677518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7.40139065610714</v>
      </c>
      <c r="E141" s="13">
        <f t="shared" si="154"/>
        <v>6.94812443454839</v>
      </c>
      <c r="F141" s="9" t="s">
        <v>109</v>
      </c>
      <c r="G141" s="6">
        <v>3</v>
      </c>
      <c r="H141" s="11">
        <f t="shared" si="135"/>
        <v>7.40139065610714</v>
      </c>
      <c r="I141" s="11">
        <f t="shared" si="136"/>
        <v>280.551390656107</v>
      </c>
      <c r="J141" s="11">
        <f t="shared" si="137"/>
        <v>0.0446293181387756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0.817021046569676</v>
      </c>
      <c r="P141" s="11">
        <f t="shared" si="140"/>
        <v>0.0364630922134335</v>
      </c>
      <c r="Q141" s="16">
        <f t="shared" si="141"/>
        <v>0.00948040397549271</v>
      </c>
      <c r="R141" s="11">
        <f t="shared" si="142"/>
        <v>0.074022</v>
      </c>
      <c r="S141" s="17">
        <f t="shared" si="143"/>
        <v>0.128075490739141</v>
      </c>
      <c r="T141" s="3">
        <v>0.01</v>
      </c>
      <c r="U141" s="18">
        <f t="shared" si="144"/>
        <v>0.00128075490739141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0.00677075490739141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13.7000806296774</v>
      </c>
      <c r="E142" s="13">
        <f t="shared" si="154"/>
        <v>7.40139065610714</v>
      </c>
      <c r="F142" s="9" t="s">
        <v>109</v>
      </c>
      <c r="G142" s="6">
        <v>4</v>
      </c>
      <c r="H142" s="11">
        <f t="shared" si="135"/>
        <v>13.7000806296774</v>
      </c>
      <c r="I142" s="11">
        <f t="shared" si="136"/>
        <v>286.850080629677</v>
      </c>
      <c r="J142" s="11">
        <f t="shared" si="137"/>
        <v>0.0956281798658537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1.06525795435624</v>
      </c>
      <c r="P142" s="11">
        <f t="shared" si="140"/>
        <v>0.10186867926271</v>
      </c>
      <c r="Q142" s="16">
        <f t="shared" si="141"/>
        <v>0.0264858566083046</v>
      </c>
      <c r="R142" s="11">
        <f t="shared" si="142"/>
        <v>0.074022</v>
      </c>
      <c r="S142" s="17">
        <f t="shared" si="143"/>
        <v>0.357810605067475</v>
      </c>
      <c r="T142" s="3">
        <v>0.01</v>
      </c>
      <c r="U142" s="18">
        <f t="shared" si="144"/>
        <v>0.00357810605067475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0.0135281060506748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19.3242762756667</v>
      </c>
      <c r="E143" s="13">
        <f t="shared" si="154"/>
        <v>13.7000806296774</v>
      </c>
      <c r="F143" s="9" t="s">
        <v>109</v>
      </c>
      <c r="G143" s="6">
        <v>5</v>
      </c>
      <c r="H143" s="11">
        <f t="shared" si="135"/>
        <v>19.3242762756667</v>
      </c>
      <c r="I143" s="11">
        <f t="shared" si="136"/>
        <v>292.474276275667</v>
      </c>
      <c r="J143" s="11">
        <f t="shared" si="137"/>
        <v>0.1836804355049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0.915219811338856</v>
      </c>
      <c r="O143" s="11">
        <f t="shared" si="155"/>
        <v>0.332869463754677</v>
      </c>
      <c r="P143" s="11">
        <f t="shared" si="140"/>
        <v>0.0611416080687414</v>
      </c>
      <c r="Q143" s="16">
        <f t="shared" si="141"/>
        <v>0.0158968180978728</v>
      </c>
      <c r="R143" s="11">
        <f t="shared" si="142"/>
        <v>0.074022</v>
      </c>
      <c r="S143" s="17">
        <f t="shared" si="143"/>
        <v>0.214758019208786</v>
      </c>
      <c r="T143" s="3">
        <v>0.01</v>
      </c>
      <c r="U143" s="18">
        <f t="shared" si="144"/>
        <v>0.00214758019208786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0.0120975801920879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22.5759667996774</v>
      </c>
      <c r="E144" s="13">
        <f t="shared" si="154"/>
        <v>19.3242762756667</v>
      </c>
      <c r="F144" s="9" t="s">
        <v>111</v>
      </c>
      <c r="G144" s="6">
        <v>6</v>
      </c>
      <c r="H144" s="11">
        <f t="shared" si="135"/>
        <v>22.5759667996774</v>
      </c>
      <c r="I144" s="11">
        <f t="shared" si="136"/>
        <v>295.725966799677</v>
      </c>
      <c r="J144" s="11">
        <f t="shared" si="137"/>
        <v>0.264873867545503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0.556427855685935</v>
      </c>
      <c r="P144" s="11">
        <f t="shared" si="140"/>
        <v>0.147383198145584</v>
      </c>
      <c r="Q144" s="16">
        <f t="shared" si="141"/>
        <v>0.038319631517852</v>
      </c>
      <c r="R144" s="11">
        <f t="shared" si="142"/>
        <v>0.074022</v>
      </c>
      <c r="S144" s="17">
        <f t="shared" si="143"/>
        <v>0.51767895379552</v>
      </c>
      <c r="T144" s="3">
        <v>0.01</v>
      </c>
      <c r="U144" s="18">
        <f t="shared" si="144"/>
        <v>0.0051767895379552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0.0151267895379552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26.3227327</v>
      </c>
      <c r="E145" s="13">
        <f t="shared" si="154"/>
        <v>22.5759667996774</v>
      </c>
      <c r="F145" s="9" t="s">
        <v>109</v>
      </c>
      <c r="G145" s="6">
        <v>7</v>
      </c>
      <c r="H145" s="11">
        <f t="shared" si="135"/>
        <v>26.3227327</v>
      </c>
      <c r="I145" s="11">
        <f t="shared" si="136"/>
        <v>299.4727327</v>
      </c>
      <c r="J145" s="11">
        <f t="shared" si="137"/>
        <v>0.399888511092724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0.693744657540351</v>
      </c>
      <c r="P145" s="11">
        <f t="shared" si="140"/>
        <v>0.277420518182343</v>
      </c>
      <c r="Q145" s="16">
        <f t="shared" si="141"/>
        <v>0.0721293347274091</v>
      </c>
      <c r="R145" s="11">
        <f t="shared" si="142"/>
        <v>0.074022</v>
      </c>
      <c r="S145" s="17">
        <f t="shared" si="143"/>
        <v>0.974431043843845</v>
      </c>
      <c r="T145" s="3">
        <v>0.01</v>
      </c>
      <c r="U145" s="18">
        <f t="shared" si="144"/>
        <v>0.00974431043843845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0.0246443104384385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28.1389209909677</v>
      </c>
      <c r="E146" s="13">
        <f t="shared" si="154"/>
        <v>26.3227327</v>
      </c>
      <c r="F146" s="9" t="s">
        <v>109</v>
      </c>
      <c r="G146" s="6">
        <v>8</v>
      </c>
      <c r="H146" s="11">
        <f t="shared" si="135"/>
        <v>28.1389209909677</v>
      </c>
      <c r="I146" s="11">
        <f t="shared" si="136"/>
        <v>301.288920990968</v>
      </c>
      <c r="J146" s="11">
        <f t="shared" si="137"/>
        <v>0.486470767693261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0.701024139358008</v>
      </c>
      <c r="P146" s="11">
        <f t="shared" si="140"/>
        <v>0.341027751244998</v>
      </c>
      <c r="Q146" s="16">
        <f t="shared" si="141"/>
        <v>0.0886672153236994</v>
      </c>
      <c r="R146" s="11">
        <f t="shared" si="142"/>
        <v>0.074022</v>
      </c>
      <c r="S146" s="17">
        <f t="shared" si="143"/>
        <v>1.19784949506497</v>
      </c>
      <c r="T146" s="3">
        <v>0.01</v>
      </c>
      <c r="U146" s="18">
        <f t="shared" si="144"/>
        <v>0.0119784949506497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0.0268784949506497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29.8970154854839</v>
      </c>
      <c r="E147" s="13">
        <f t="shared" si="154"/>
        <v>28.1389209909677</v>
      </c>
      <c r="F147" s="9" t="s">
        <v>109</v>
      </c>
      <c r="G147" s="6">
        <v>9</v>
      </c>
      <c r="H147" s="11">
        <f t="shared" si="135"/>
        <v>29.8970154854839</v>
      </c>
      <c r="I147" s="11">
        <f t="shared" si="136"/>
        <v>303.047015485484</v>
      </c>
      <c r="J147" s="11">
        <f t="shared" si="137"/>
        <v>0.586786517375213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0.64469638811301</v>
      </c>
      <c r="P147" s="11">
        <f t="shared" si="140"/>
        <v>0.378299148345212</v>
      </c>
      <c r="Q147" s="16">
        <f t="shared" si="141"/>
        <v>0.0983577785697551</v>
      </c>
      <c r="R147" s="11">
        <f t="shared" si="142"/>
        <v>0.074022</v>
      </c>
      <c r="S147" s="17">
        <f t="shared" si="143"/>
        <v>1.3287641318764</v>
      </c>
      <c r="T147" s="3">
        <v>0.01</v>
      </c>
      <c r="U147" s="18">
        <f t="shared" si="144"/>
        <v>0.013287641318764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0.023237641318764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26.3750609043333</v>
      </c>
      <c r="E148" s="13">
        <f t="shared" si="154"/>
        <v>29.8970154854839</v>
      </c>
      <c r="F148" s="9" t="s">
        <v>109</v>
      </c>
      <c r="G148" s="6">
        <v>10</v>
      </c>
      <c r="H148" s="11">
        <f t="shared" si="135"/>
        <v>26.3750609043333</v>
      </c>
      <c r="I148" s="11">
        <f t="shared" si="136"/>
        <v>299.525060904333</v>
      </c>
      <c r="J148" s="11">
        <f t="shared" si="137"/>
        <v>0.402166408127581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0.551097239767799</v>
      </c>
      <c r="P148" s="11">
        <f t="shared" si="140"/>
        <v>0.22163279744644</v>
      </c>
      <c r="Q148" s="16">
        <f t="shared" si="141"/>
        <v>0.0576245273360743</v>
      </c>
      <c r="R148" s="11">
        <f t="shared" si="142"/>
        <v>0.074022</v>
      </c>
      <c r="S148" s="17">
        <f t="shared" si="143"/>
        <v>0.778478389344713</v>
      </c>
      <c r="T148" s="3">
        <v>0.01</v>
      </c>
      <c r="U148" s="18">
        <f t="shared" si="144"/>
        <v>0.00778478389344713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0.0177347838934471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21.0143566054839</v>
      </c>
      <c r="E149" s="13">
        <f t="shared" si="154"/>
        <v>26.3750609043333</v>
      </c>
      <c r="F149" s="9" t="s">
        <v>109</v>
      </c>
      <c r="G149" s="6">
        <v>11</v>
      </c>
      <c r="H149" s="11">
        <f t="shared" si="135"/>
        <v>21.0143566054839</v>
      </c>
      <c r="I149" s="11">
        <f t="shared" si="136"/>
        <v>294.164356605484</v>
      </c>
      <c r="J149" s="11">
        <f t="shared" si="137"/>
        <v>0.222397614629173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0.312991220205291</v>
      </c>
      <c r="O149" s="11">
        <f t="shared" si="155"/>
        <v>0.301173222116068</v>
      </c>
      <c r="P149" s="11">
        <f t="shared" si="140"/>
        <v>0.0669802061887957</v>
      </c>
      <c r="Q149" s="16">
        <f t="shared" si="141"/>
        <v>0.0174148536090869</v>
      </c>
      <c r="R149" s="11">
        <f t="shared" si="142"/>
        <v>0.074022</v>
      </c>
      <c r="S149" s="17">
        <f t="shared" si="143"/>
        <v>0.235265915661383</v>
      </c>
      <c r="T149" s="3">
        <v>0.01</v>
      </c>
      <c r="U149" s="18">
        <f t="shared" si="144"/>
        <v>0.00235265915661383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0.00784265915661383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15.0746581291667</v>
      </c>
      <c r="E150" s="13">
        <f t="shared" si="154"/>
        <v>21.0143566054839</v>
      </c>
      <c r="F150" s="9" t="s">
        <v>111</v>
      </c>
      <c r="G150" s="6">
        <v>12</v>
      </c>
      <c r="H150" s="11">
        <f t="shared" si="135"/>
        <v>15.0746581291667</v>
      </c>
      <c r="I150" s="11">
        <f t="shared" si="136"/>
        <v>288.224658129167</v>
      </c>
      <c r="J150" s="11">
        <f t="shared" si="137"/>
        <v>0.112432120496962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0.518893015927272</v>
      </c>
      <c r="P150" s="11">
        <f t="shared" si="140"/>
        <v>0.0583402420917669</v>
      </c>
      <c r="Q150" s="16">
        <f t="shared" si="141"/>
        <v>0.0151684629438594</v>
      </c>
      <c r="R150" s="11">
        <f t="shared" si="142"/>
        <v>0.074022</v>
      </c>
      <c r="S150" s="17">
        <f t="shared" si="143"/>
        <v>0.204918307312142</v>
      </c>
      <c r="T150" s="3">
        <v>0.01</v>
      </c>
      <c r="U150" s="18">
        <f t="shared" si="144"/>
        <v>0.00204918307312142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0.00753918307312142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9.85127016996774</v>
      </c>
      <c r="E151" s="13">
        <f t="shared" si="154"/>
        <v>15.0746581291667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4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622.4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91.4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30.2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1790.5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1894.8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6631.15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0.9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8.5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177844326.582164</v>
      </c>
      <c r="J16" s="7" t="s">
        <v>35</v>
      </c>
      <c r="K16" s="7">
        <f>I16/(10000*1000)</f>
        <v>17.7844326582164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120194677.391724</v>
      </c>
      <c r="J17" s="7" t="s">
        <v>35</v>
      </c>
      <c r="K17" s="7">
        <f>I17/(10000*1000)</f>
        <v>12.0194677391724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1268.01</v>
      </c>
      <c r="C29" s="9" t="s">
        <v>108</v>
      </c>
      <c r="D29" s="10">
        <v>0.44</v>
      </c>
      <c r="E29" s="9"/>
      <c r="F29" s="9"/>
      <c r="G29" s="6">
        <v>1</v>
      </c>
      <c r="H29" s="11">
        <f t="shared" ref="H29:H40" si="0">E30</f>
        <v>0.44</v>
      </c>
      <c r="I29" s="11">
        <f t="shared" ref="I29:I40" si="1">H29+273.15</f>
        <v>273.59</v>
      </c>
      <c r="J29" s="11">
        <f t="shared" ref="J29:J40" si="2">EXP(($C$18*(I29-$C$16))/($C$19*I29*$C$16))</f>
        <v>0.0184545855435736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109</v>
      </c>
      <c r="N29" s="6"/>
      <c r="O29" s="11">
        <f>L29</f>
        <v>1.056675</v>
      </c>
      <c r="P29" s="11">
        <f t="shared" ref="P29:P40" si="5">O29*J29</f>
        <v>0.0195004991792556</v>
      </c>
      <c r="Q29" s="16">
        <f t="shared" ref="Q29:Q40" si="6">P29*$B$31</f>
        <v>0.00468011980302135</v>
      </c>
      <c r="R29" s="11">
        <f t="shared" ref="R29:R40" si="7">L29*$B$31</f>
        <v>0.253602</v>
      </c>
      <c r="S29" s="17">
        <f t="shared" ref="S29:S40" si="8">Q29/R29</f>
        <v>0.0184545855435736</v>
      </c>
      <c r="T29" s="3">
        <v>0.01</v>
      </c>
      <c r="U29" s="18">
        <f t="shared" ref="U29:U40" si="9">S29*T29</f>
        <v>0.000184545855435736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0.0220845458554357</v>
      </c>
      <c r="AR29" s="25">
        <f t="shared" ref="AR29:AR40" si="15">$B$29/12</f>
        <v>105.6675</v>
      </c>
      <c r="AS29" s="1">
        <f t="shared" ref="AS29:AS40" si="16">$B$31</f>
        <v>0.24</v>
      </c>
      <c r="AT29" s="2">
        <f>$E$4/12</f>
        <v>7.61666666666667</v>
      </c>
      <c r="AU29" s="1">
        <f t="shared" ref="AU29:AU40" si="17">AT29*10000*AS29*0.67*AR29*AQ29</f>
        <v>28581.2289924479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-0.045577563</v>
      </c>
      <c r="E30" s="13">
        <f t="shared" ref="E30:E41" si="18">D29</f>
        <v>0.44</v>
      </c>
      <c r="F30" s="9" t="s">
        <v>109</v>
      </c>
      <c r="G30" s="6">
        <v>2</v>
      </c>
      <c r="H30" s="11">
        <f t="shared" si="0"/>
        <v>-0.045577563</v>
      </c>
      <c r="I30" s="11">
        <f t="shared" si="1"/>
        <v>273.104422437</v>
      </c>
      <c r="J30" s="11">
        <f t="shared" si="2"/>
        <v>0.0173230146707276</v>
      </c>
      <c r="K30" s="11">
        <f t="shared" si="3"/>
        <v>105.6675</v>
      </c>
      <c r="L30" s="11">
        <f t="shared" si="4"/>
        <v>1.056675</v>
      </c>
      <c r="M30" s="6" t="s">
        <v>109</v>
      </c>
      <c r="N30" s="6"/>
      <c r="O30" s="11">
        <f t="shared" ref="O30:O40" si="19">L30+O29-P29-N30</f>
        <v>2.09384950082074</v>
      </c>
      <c r="P30" s="11">
        <f t="shared" si="5"/>
        <v>0.0362717856210135</v>
      </c>
      <c r="Q30" s="16">
        <f t="shared" si="6"/>
        <v>0.00870522854904324</v>
      </c>
      <c r="R30" s="11">
        <f t="shared" si="7"/>
        <v>0.253602</v>
      </c>
      <c r="S30" s="17">
        <f t="shared" si="8"/>
        <v>0.0343263402853417</v>
      </c>
      <c r="T30" s="3">
        <v>0.01</v>
      </c>
      <c r="U30" s="18">
        <f t="shared" si="9"/>
        <v>0.000343263402853417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0.0222432634028534</v>
      </c>
      <c r="AR30" s="25">
        <f t="shared" si="15"/>
        <v>105.6675</v>
      </c>
      <c r="AS30" s="1">
        <f t="shared" si="16"/>
        <v>0.24</v>
      </c>
      <c r="AT30" s="2">
        <f>$E$4/12</f>
        <v>7.61666666666667</v>
      </c>
      <c r="AU30" s="1">
        <f t="shared" si="17"/>
        <v>28786.6370002719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2">
        <v>1.55181576660714</v>
      </c>
      <c r="E31" s="13">
        <f t="shared" si="18"/>
        <v>-0.045577563</v>
      </c>
      <c r="F31" s="9" t="s">
        <v>109</v>
      </c>
      <c r="G31" s="6">
        <v>3</v>
      </c>
      <c r="H31" s="11">
        <f t="shared" si="0"/>
        <v>1.55181576660714</v>
      </c>
      <c r="I31" s="11">
        <f t="shared" si="1"/>
        <v>274.701815766607</v>
      </c>
      <c r="J31" s="11">
        <f t="shared" si="2"/>
        <v>0.0213137864801443</v>
      </c>
      <c r="K31" s="11">
        <f t="shared" si="3"/>
        <v>105.6675</v>
      </c>
      <c r="L31" s="11">
        <f t="shared" si="4"/>
        <v>1.056675</v>
      </c>
      <c r="M31" s="6" t="s">
        <v>109</v>
      </c>
      <c r="N31" s="6"/>
      <c r="O31" s="11">
        <f t="shared" si="19"/>
        <v>3.11425271519973</v>
      </c>
      <c r="P31" s="11">
        <f t="shared" si="5"/>
        <v>0.0663765174169768</v>
      </c>
      <c r="Q31" s="16">
        <f t="shared" si="6"/>
        <v>0.0159303641800744</v>
      </c>
      <c r="R31" s="11">
        <f t="shared" si="7"/>
        <v>0.253602</v>
      </c>
      <c r="S31" s="17">
        <f t="shared" si="8"/>
        <v>0.0628163980570912</v>
      </c>
      <c r="T31" s="3">
        <v>0.01</v>
      </c>
      <c r="U31" s="18">
        <f t="shared" si="9"/>
        <v>0.000628163980570912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0.0225281639805709</v>
      </c>
      <c r="AR31" s="25">
        <f t="shared" si="15"/>
        <v>105.6675</v>
      </c>
      <c r="AS31" s="1">
        <f t="shared" si="16"/>
        <v>0.24</v>
      </c>
      <c r="AT31" s="2">
        <f>$E$4/12</f>
        <v>7.61666666666667</v>
      </c>
      <c r="AU31" s="1">
        <f t="shared" si="17"/>
        <v>29155.3477134162</v>
      </c>
    </row>
    <row r="32" s="1" customFormat="1" spans="1:47">
      <c r="A32" s="6"/>
      <c r="B32" s="6"/>
      <c r="C32" s="9">
        <v>3</v>
      </c>
      <c r="D32" s="12">
        <v>9.96283574409678</v>
      </c>
      <c r="E32" s="13">
        <f t="shared" si="18"/>
        <v>1.55181576660714</v>
      </c>
      <c r="F32" s="9" t="s">
        <v>109</v>
      </c>
      <c r="G32" s="6">
        <v>4</v>
      </c>
      <c r="H32" s="11">
        <f t="shared" si="0"/>
        <v>9.96283574409678</v>
      </c>
      <c r="I32" s="11">
        <f t="shared" si="1"/>
        <v>283.112835744097</v>
      </c>
      <c r="J32" s="11">
        <f t="shared" si="2"/>
        <v>0.0610925793657155</v>
      </c>
      <c r="K32" s="11">
        <f t="shared" si="3"/>
        <v>105.6675</v>
      </c>
      <c r="L32" s="11">
        <f t="shared" si="4"/>
        <v>1.056675</v>
      </c>
      <c r="M32" s="6" t="s">
        <v>109</v>
      </c>
      <c r="N32" s="6"/>
      <c r="O32" s="11">
        <f t="shared" si="19"/>
        <v>4.10455119778275</v>
      </c>
      <c r="P32" s="11">
        <f t="shared" si="5"/>
        <v>0.250757619811186</v>
      </c>
      <c r="Q32" s="16">
        <f t="shared" si="6"/>
        <v>0.0601818287546845</v>
      </c>
      <c r="R32" s="11">
        <f t="shared" si="7"/>
        <v>0.253602</v>
      </c>
      <c r="S32" s="17">
        <f t="shared" si="8"/>
        <v>0.237308178778892</v>
      </c>
      <c r="T32" s="3">
        <v>0.01</v>
      </c>
      <c r="U32" s="18">
        <f t="shared" si="9"/>
        <v>0.00237308178778892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0.0318230817877889</v>
      </c>
      <c r="AR32" s="25">
        <f t="shared" si="15"/>
        <v>105.6675</v>
      </c>
      <c r="AS32" s="1">
        <f t="shared" si="16"/>
        <v>0.24</v>
      </c>
      <c r="AT32" s="2">
        <f>$E$4/12</f>
        <v>7.61666666666667</v>
      </c>
      <c r="AU32" s="1">
        <f t="shared" si="17"/>
        <v>41184.5819142495</v>
      </c>
    </row>
    <row r="33" s="1" customFormat="1" spans="1:47">
      <c r="A33" s="6"/>
      <c r="B33" s="6"/>
      <c r="C33" s="9">
        <v>4</v>
      </c>
      <c r="D33" s="12">
        <v>14.0334317907667</v>
      </c>
      <c r="E33" s="13">
        <f t="shared" si="18"/>
        <v>9.96283574409678</v>
      </c>
      <c r="F33" s="9" t="s">
        <v>109</v>
      </c>
      <c r="G33" s="6">
        <v>5</v>
      </c>
      <c r="H33" s="11">
        <f t="shared" si="0"/>
        <v>14.0334317907667</v>
      </c>
      <c r="I33" s="11">
        <f t="shared" si="1"/>
        <v>287.183431790767</v>
      </c>
      <c r="J33" s="11">
        <f t="shared" si="2"/>
        <v>0.0994712039213283</v>
      </c>
      <c r="K33" s="11">
        <f t="shared" si="3"/>
        <v>105.6675</v>
      </c>
      <c r="L33" s="11">
        <f t="shared" si="4"/>
        <v>1.056675</v>
      </c>
      <c r="M33" s="6" t="s">
        <v>111</v>
      </c>
      <c r="N33" s="11">
        <f>(O32-P32)*C24/100</f>
        <v>3.66110389907299</v>
      </c>
      <c r="O33" s="11">
        <f t="shared" si="19"/>
        <v>1.24936467889858</v>
      </c>
      <c r="P33" s="11">
        <f t="shared" si="5"/>
        <v>0.124275808746825</v>
      </c>
      <c r="Q33" s="16">
        <f t="shared" si="6"/>
        <v>0.0298261940992381</v>
      </c>
      <c r="R33" s="11">
        <f t="shared" si="7"/>
        <v>0.253602</v>
      </c>
      <c r="S33" s="17">
        <f t="shared" si="8"/>
        <v>0.117610247944567</v>
      </c>
      <c r="T33" s="3">
        <v>0.01</v>
      </c>
      <c r="U33" s="18">
        <f t="shared" si="9"/>
        <v>0.00117610247944567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0.0306261024794457</v>
      </c>
      <c r="AR33" s="25">
        <f t="shared" si="15"/>
        <v>105.6675</v>
      </c>
      <c r="AS33" s="1">
        <f t="shared" si="16"/>
        <v>0.24</v>
      </c>
      <c r="AT33" s="2">
        <f>$E$4/12</f>
        <v>7.61666666666667</v>
      </c>
      <c r="AU33" s="1">
        <f t="shared" si="17"/>
        <v>39635.4832850576</v>
      </c>
    </row>
    <row r="34" s="1" customFormat="1" spans="1:47">
      <c r="A34" s="6"/>
      <c r="B34" s="6"/>
      <c r="C34" s="9">
        <v>5</v>
      </c>
      <c r="D34" s="12">
        <v>21.5654811335484</v>
      </c>
      <c r="E34" s="13">
        <f t="shared" si="18"/>
        <v>14.0334317907667</v>
      </c>
      <c r="F34" s="9" t="s">
        <v>111</v>
      </c>
      <c r="G34" s="6">
        <v>6</v>
      </c>
      <c r="H34" s="11">
        <f t="shared" si="0"/>
        <v>21.5654811335484</v>
      </c>
      <c r="I34" s="11">
        <f t="shared" si="1"/>
        <v>294.715481133548</v>
      </c>
      <c r="J34" s="11">
        <f t="shared" si="2"/>
        <v>0.236598414626509</v>
      </c>
      <c r="K34" s="11">
        <f t="shared" si="3"/>
        <v>105.6675</v>
      </c>
      <c r="L34" s="11">
        <f t="shared" si="4"/>
        <v>1.056675</v>
      </c>
      <c r="M34" s="6" t="s">
        <v>109</v>
      </c>
      <c r="N34" s="6"/>
      <c r="O34" s="11">
        <f t="shared" si="19"/>
        <v>2.18176387015175</v>
      </c>
      <c r="P34" s="11">
        <f t="shared" si="5"/>
        <v>0.516201872767301</v>
      </c>
      <c r="Q34" s="16">
        <f t="shared" si="6"/>
        <v>0.123888449464152</v>
      </c>
      <c r="R34" s="11">
        <f t="shared" si="7"/>
        <v>0.253602</v>
      </c>
      <c r="S34" s="17">
        <f t="shared" si="8"/>
        <v>0.48851526984863</v>
      </c>
      <c r="T34" s="3">
        <v>0.01</v>
      </c>
      <c r="U34" s="18">
        <f t="shared" si="9"/>
        <v>0.0048851526984863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0.0343351526984863</v>
      </c>
      <c r="AR34" s="25">
        <f t="shared" si="15"/>
        <v>105.6675</v>
      </c>
      <c r="AS34" s="1">
        <f t="shared" si="16"/>
        <v>0.24</v>
      </c>
      <c r="AT34" s="2">
        <f>$E$4/12</f>
        <v>7.61666666666667</v>
      </c>
      <c r="AU34" s="1">
        <f t="shared" si="17"/>
        <v>44435.6369467548</v>
      </c>
    </row>
    <row r="35" s="1" customFormat="1" spans="1:47">
      <c r="A35" s="6"/>
      <c r="B35" s="6"/>
      <c r="C35" s="9">
        <v>6</v>
      </c>
      <c r="D35" s="12">
        <v>26.2302588773333</v>
      </c>
      <c r="E35" s="13">
        <f t="shared" si="18"/>
        <v>21.5654811335484</v>
      </c>
      <c r="F35" s="9" t="s">
        <v>109</v>
      </c>
      <c r="G35" s="6">
        <v>7</v>
      </c>
      <c r="H35" s="11">
        <f t="shared" si="0"/>
        <v>26.2302588773333</v>
      </c>
      <c r="I35" s="11">
        <f t="shared" si="1"/>
        <v>299.380258877333</v>
      </c>
      <c r="J35" s="11">
        <f t="shared" si="2"/>
        <v>0.395892615618621</v>
      </c>
      <c r="K35" s="11">
        <f t="shared" si="3"/>
        <v>105.6675</v>
      </c>
      <c r="L35" s="11">
        <f t="shared" si="4"/>
        <v>1.056675</v>
      </c>
      <c r="M35" s="6" t="s">
        <v>109</v>
      </c>
      <c r="N35" s="6"/>
      <c r="O35" s="11">
        <f t="shared" si="19"/>
        <v>2.72223699738445</v>
      </c>
      <c r="P35" s="11">
        <f t="shared" si="5"/>
        <v>1.07771352522831</v>
      </c>
      <c r="Q35" s="16">
        <f t="shared" si="6"/>
        <v>0.258651246054795</v>
      </c>
      <c r="R35" s="11">
        <f t="shared" si="7"/>
        <v>0.253602</v>
      </c>
      <c r="S35" s="17">
        <f t="shared" si="8"/>
        <v>1.01991011922144</v>
      </c>
      <c r="T35" s="3">
        <v>0.01</v>
      </c>
      <c r="U35" s="18">
        <f t="shared" si="9"/>
        <v>0.0101991011922144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0.0450991011922144</v>
      </c>
      <c r="AR35" s="25">
        <f t="shared" si="15"/>
        <v>105.6675</v>
      </c>
      <c r="AS35" s="1">
        <f t="shared" si="16"/>
        <v>0.24</v>
      </c>
      <c r="AT35" s="2">
        <f>$E$4/12</f>
        <v>7.61666666666667</v>
      </c>
      <c r="AU35" s="1">
        <f t="shared" si="17"/>
        <v>58366.0513992863</v>
      </c>
    </row>
    <row r="36" s="1" customFormat="1" spans="1:47">
      <c r="A36" s="6"/>
      <c r="B36" s="6"/>
      <c r="C36" s="9">
        <v>7</v>
      </c>
      <c r="D36" s="12">
        <v>27.8572348574194</v>
      </c>
      <c r="E36" s="13">
        <f t="shared" si="18"/>
        <v>26.2302588773333</v>
      </c>
      <c r="F36" s="9" t="s">
        <v>109</v>
      </c>
      <c r="G36" s="6">
        <v>8</v>
      </c>
      <c r="H36" s="11">
        <f t="shared" si="0"/>
        <v>27.8572348574194</v>
      </c>
      <c r="I36" s="11">
        <f t="shared" si="1"/>
        <v>301.007234857419</v>
      </c>
      <c r="J36" s="11">
        <f t="shared" si="2"/>
        <v>0.471978801631782</v>
      </c>
      <c r="K36" s="11">
        <f t="shared" si="3"/>
        <v>105.6675</v>
      </c>
      <c r="L36" s="11">
        <f t="shared" si="4"/>
        <v>1.056675</v>
      </c>
      <c r="M36" s="6" t="s">
        <v>109</v>
      </c>
      <c r="N36" s="6"/>
      <c r="O36" s="11">
        <f t="shared" si="19"/>
        <v>2.70119847215614</v>
      </c>
      <c r="P36" s="11">
        <f t="shared" si="5"/>
        <v>1.27490841785786</v>
      </c>
      <c r="Q36" s="16">
        <f t="shared" si="6"/>
        <v>0.305978020285885</v>
      </c>
      <c r="R36" s="11">
        <f t="shared" si="7"/>
        <v>0.253602</v>
      </c>
      <c r="S36" s="17">
        <f t="shared" si="8"/>
        <v>1.20652841967289</v>
      </c>
      <c r="T36" s="3">
        <v>0.01</v>
      </c>
      <c r="U36" s="18">
        <f t="shared" si="9"/>
        <v>0.0120652841967289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0.0469652841967289</v>
      </c>
      <c r="AR36" s="25">
        <f t="shared" si="15"/>
        <v>105.6675</v>
      </c>
      <c r="AS36" s="1">
        <f t="shared" si="16"/>
        <v>0.24</v>
      </c>
      <c r="AT36" s="2">
        <f>$E$4/12</f>
        <v>7.61666666666667</v>
      </c>
      <c r="AU36" s="1">
        <f t="shared" si="17"/>
        <v>60781.2155662559</v>
      </c>
    </row>
    <row r="37" s="1" customFormat="1" spans="1:47">
      <c r="A37" s="6"/>
      <c r="B37" s="6"/>
      <c r="C37" s="9">
        <v>8</v>
      </c>
      <c r="D37" s="12">
        <v>25.6354970977419</v>
      </c>
      <c r="E37" s="13">
        <f t="shared" si="18"/>
        <v>27.8572348574194</v>
      </c>
      <c r="F37" s="9" t="s">
        <v>109</v>
      </c>
      <c r="G37" s="6">
        <v>9</v>
      </c>
      <c r="H37" s="11">
        <f t="shared" si="0"/>
        <v>25.6354970977419</v>
      </c>
      <c r="I37" s="11">
        <f t="shared" si="1"/>
        <v>298.785497097742</v>
      </c>
      <c r="J37" s="11">
        <f t="shared" si="2"/>
        <v>0.371074365150318</v>
      </c>
      <c r="K37" s="11">
        <f t="shared" si="3"/>
        <v>105.6675</v>
      </c>
      <c r="L37" s="11">
        <f t="shared" si="4"/>
        <v>1.056675</v>
      </c>
      <c r="M37" s="6" t="s">
        <v>109</v>
      </c>
      <c r="N37" s="6"/>
      <c r="O37" s="11">
        <f t="shared" si="19"/>
        <v>2.48296505429828</v>
      </c>
      <c r="P37" s="11">
        <f t="shared" si="5"/>
        <v>0.921364681214161</v>
      </c>
      <c r="Q37" s="16">
        <f t="shared" si="6"/>
        <v>0.221127523491399</v>
      </c>
      <c r="R37" s="11">
        <f t="shared" si="7"/>
        <v>0.253602</v>
      </c>
      <c r="S37" s="17">
        <f t="shared" si="8"/>
        <v>0.871947080430748</v>
      </c>
      <c r="T37" s="3">
        <v>0.01</v>
      </c>
      <c r="U37" s="18">
        <f t="shared" si="9"/>
        <v>0.00871947080430748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0.0381694708043075</v>
      </c>
      <c r="AR37" s="25">
        <f t="shared" si="15"/>
        <v>105.6675</v>
      </c>
      <c r="AS37" s="1">
        <f t="shared" si="16"/>
        <v>0.24</v>
      </c>
      <c r="AT37" s="2">
        <f>$E$4/12</f>
        <v>7.61666666666667</v>
      </c>
      <c r="AU37" s="1">
        <f t="shared" si="17"/>
        <v>49397.9089594886</v>
      </c>
    </row>
    <row r="38" s="1" customFormat="1" spans="1:47">
      <c r="A38" s="6"/>
      <c r="B38" s="6"/>
      <c r="C38" s="9">
        <v>9</v>
      </c>
      <c r="D38" s="12">
        <v>22.775933442</v>
      </c>
      <c r="E38" s="13">
        <f t="shared" si="18"/>
        <v>25.6354970977419</v>
      </c>
      <c r="F38" s="9" t="s">
        <v>109</v>
      </c>
      <c r="G38" s="6">
        <v>10</v>
      </c>
      <c r="H38" s="11">
        <f t="shared" si="0"/>
        <v>22.775933442</v>
      </c>
      <c r="I38" s="11">
        <f t="shared" si="1"/>
        <v>295.925933442</v>
      </c>
      <c r="J38" s="11">
        <f t="shared" si="2"/>
        <v>0.270832959732803</v>
      </c>
      <c r="K38" s="11">
        <f t="shared" si="3"/>
        <v>105.6675</v>
      </c>
      <c r="L38" s="11">
        <f t="shared" si="4"/>
        <v>1.056675</v>
      </c>
      <c r="M38" s="6" t="s">
        <v>109</v>
      </c>
      <c r="N38" s="6"/>
      <c r="O38" s="11">
        <f t="shared" si="19"/>
        <v>2.61827537308412</v>
      </c>
      <c r="P38" s="11">
        <f t="shared" si="5"/>
        <v>0.709115268687881</v>
      </c>
      <c r="Q38" s="16">
        <f t="shared" si="6"/>
        <v>0.170187664485091</v>
      </c>
      <c r="R38" s="11">
        <f t="shared" si="7"/>
        <v>0.253602</v>
      </c>
      <c r="S38" s="17">
        <f t="shared" si="8"/>
        <v>0.671081712624866</v>
      </c>
      <c r="T38" s="3">
        <v>0.01</v>
      </c>
      <c r="U38" s="18">
        <f t="shared" si="9"/>
        <v>0.00671081712624866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0.0361608171262487</v>
      </c>
      <c r="AR38" s="25">
        <f t="shared" si="15"/>
        <v>105.6675</v>
      </c>
      <c r="AS38" s="1">
        <f t="shared" si="16"/>
        <v>0.24</v>
      </c>
      <c r="AT38" s="2">
        <f>$E$4/12</f>
        <v>7.61666666666667</v>
      </c>
      <c r="AU38" s="1">
        <f t="shared" si="17"/>
        <v>46798.3630546317</v>
      </c>
    </row>
    <row r="39" s="1" customFormat="1" spans="1:47">
      <c r="A39" s="6"/>
      <c r="B39" s="6"/>
      <c r="C39" s="9">
        <v>10</v>
      </c>
      <c r="D39" s="12">
        <v>15.4731373712258</v>
      </c>
      <c r="E39" s="13">
        <f t="shared" si="18"/>
        <v>22.775933442</v>
      </c>
      <c r="F39" s="9" t="s">
        <v>109</v>
      </c>
      <c r="G39" s="6">
        <v>11</v>
      </c>
      <c r="H39" s="11">
        <f t="shared" si="0"/>
        <v>15.4731373712258</v>
      </c>
      <c r="I39" s="11">
        <f t="shared" si="1"/>
        <v>288.623137371226</v>
      </c>
      <c r="J39" s="11">
        <f t="shared" si="2"/>
        <v>0.11780017254374</v>
      </c>
      <c r="K39" s="11">
        <f t="shared" si="3"/>
        <v>105.6675</v>
      </c>
      <c r="L39" s="11">
        <f t="shared" si="4"/>
        <v>1.056675</v>
      </c>
      <c r="M39" s="6" t="s">
        <v>111</v>
      </c>
      <c r="N39" s="11">
        <f>(O38-P38)*C24/100</f>
        <v>1.81370209917643</v>
      </c>
      <c r="O39" s="11">
        <f t="shared" si="19"/>
        <v>1.15213300521981</v>
      </c>
      <c r="P39" s="11">
        <f t="shared" si="5"/>
        <v>0.135721466808231</v>
      </c>
      <c r="Q39" s="16">
        <f t="shared" si="6"/>
        <v>0.0325731520339755</v>
      </c>
      <c r="R39" s="11">
        <f t="shared" si="7"/>
        <v>0.253602</v>
      </c>
      <c r="S39" s="17">
        <f t="shared" si="8"/>
        <v>0.12844201557549</v>
      </c>
      <c r="T39" s="3">
        <v>0.01</v>
      </c>
      <c r="U39" s="18">
        <f t="shared" si="9"/>
        <v>0.0012844201557549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0.0231844201557549</v>
      </c>
      <c r="AR39" s="25">
        <f t="shared" si="15"/>
        <v>105.6675</v>
      </c>
      <c r="AS39" s="1">
        <f t="shared" si="16"/>
        <v>0.24</v>
      </c>
      <c r="AT39" s="2">
        <f>$E$4/12</f>
        <v>7.61666666666667</v>
      </c>
      <c r="AU39" s="1">
        <f t="shared" si="17"/>
        <v>30004.6569155805</v>
      </c>
    </row>
    <row r="40" s="1" customFormat="1" spans="1:48">
      <c r="A40" s="6"/>
      <c r="B40" s="6"/>
      <c r="C40" s="9">
        <v>11</v>
      </c>
      <c r="D40" s="12">
        <v>9.1634180051</v>
      </c>
      <c r="E40" s="13">
        <f t="shared" si="18"/>
        <v>15.4731373712258</v>
      </c>
      <c r="F40" s="9" t="s">
        <v>111</v>
      </c>
      <c r="G40" s="6">
        <v>12</v>
      </c>
      <c r="H40" s="11">
        <f t="shared" si="0"/>
        <v>9.1634180051</v>
      </c>
      <c r="I40" s="11">
        <f t="shared" si="1"/>
        <v>282.3134180051</v>
      </c>
      <c r="J40" s="11">
        <f t="shared" si="2"/>
        <v>0.0554235156385639</v>
      </c>
      <c r="K40" s="11">
        <f t="shared" si="3"/>
        <v>105.6675</v>
      </c>
      <c r="L40" s="11">
        <f t="shared" si="4"/>
        <v>1.056675</v>
      </c>
      <c r="M40" s="6" t="s">
        <v>109</v>
      </c>
      <c r="N40" s="6"/>
      <c r="O40" s="11">
        <f t="shared" si="19"/>
        <v>2.07308653841158</v>
      </c>
      <c r="P40" s="11">
        <f t="shared" si="5"/>
        <v>0.114897744181751</v>
      </c>
      <c r="Q40" s="16">
        <f t="shared" si="6"/>
        <v>0.0275754586036201</v>
      </c>
      <c r="R40" s="11">
        <f t="shared" si="7"/>
        <v>0.253602</v>
      </c>
      <c r="S40" s="17">
        <f t="shared" si="8"/>
        <v>0.108735177970285</v>
      </c>
      <c r="T40" s="3">
        <v>0.01</v>
      </c>
      <c r="U40" s="18">
        <f t="shared" si="9"/>
        <v>0.00108735177970285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0.0229873517797028</v>
      </c>
      <c r="AR40" s="25">
        <f t="shared" si="15"/>
        <v>105.6675</v>
      </c>
      <c r="AS40" s="1">
        <f t="shared" si="16"/>
        <v>0.24</v>
      </c>
      <c r="AT40" s="2">
        <f>$E$4/12</f>
        <v>7.61666666666667</v>
      </c>
      <c r="AU40" s="1">
        <f t="shared" si="17"/>
        <v>29749.6162903404</v>
      </c>
      <c r="AV40" s="1">
        <f>SUM(AU29:AU40)</f>
        <v>486876.728037781</v>
      </c>
    </row>
    <row r="41" s="1" customFormat="1" spans="1:46">
      <c r="A41" s="6"/>
      <c r="B41" s="6"/>
      <c r="C41" s="9">
        <v>12</v>
      </c>
      <c r="D41" s="12">
        <v>2.20410239077419</v>
      </c>
      <c r="E41" s="13">
        <f t="shared" si="18"/>
        <v>9.1634180051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0.44</v>
      </c>
      <c r="E44" s="9"/>
      <c r="F44" s="9"/>
      <c r="G44" s="6">
        <v>1</v>
      </c>
      <c r="H44" s="11">
        <f t="shared" ref="H44:H55" si="20">E45</f>
        <v>0.44</v>
      </c>
      <c r="I44" s="11">
        <f t="shared" ref="I44:I55" si="21">H44+273.15</f>
        <v>273.59</v>
      </c>
      <c r="J44" s="11">
        <f t="shared" ref="J44:J55" si="22">EXP(($C$18*(I44-$C$16))/($C$19*I44*$C$16))</f>
        <v>0.0184545855435736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5">O44*J44</f>
        <v>0.0118327726741137</v>
      </c>
      <c r="Q44" s="16">
        <f t="shared" ref="Q44:Q55" si="26">P44*$B$46</f>
        <v>0.00212989908134046</v>
      </c>
      <c r="R44" s="11">
        <f t="shared" ref="R44:R55" si="27">L44*$B$46</f>
        <v>0.115413</v>
      </c>
      <c r="S44" s="17">
        <f t="shared" ref="S44:S55" si="28">Q44/R44</f>
        <v>0.0184545855435736</v>
      </c>
      <c r="T44" s="3">
        <v>0.01</v>
      </c>
      <c r="U44" s="18">
        <f t="shared" ref="U44:U55" si="29">S44*T44</f>
        <v>0.000184545855435736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0.0192845458554357</v>
      </c>
      <c r="AR44" s="25">
        <f t="shared" ref="AR44:AR55" si="35">$B$44/12</f>
        <v>64.1183333333333</v>
      </c>
      <c r="AS44" s="1">
        <f t="shared" ref="AS44:AS55" si="36">$B$46</f>
        <v>0.18</v>
      </c>
      <c r="AT44" s="2">
        <f>$E$3/12</f>
        <v>51.8666666666667</v>
      </c>
      <c r="AU44" s="1">
        <f t="shared" ref="AU44:AU55" si="37">AT44*10000*AS44*0.67*AR44*AQ44</f>
        <v>77344.117147293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-0.045577563</v>
      </c>
      <c r="E45" s="13">
        <f t="shared" ref="E45:E56" si="38">D44</f>
        <v>0.44</v>
      </c>
      <c r="F45" s="9" t="s">
        <v>109</v>
      </c>
      <c r="G45" s="6">
        <v>2</v>
      </c>
      <c r="H45" s="11">
        <f t="shared" si="20"/>
        <v>-0.045577563</v>
      </c>
      <c r="I45" s="11">
        <f t="shared" si="21"/>
        <v>273.104422437</v>
      </c>
      <c r="J45" s="11">
        <f t="shared" si="22"/>
        <v>0.0173230146707276</v>
      </c>
      <c r="K45" s="11">
        <f t="shared" si="23"/>
        <v>64.1183333333333</v>
      </c>
      <c r="L45" s="11">
        <f t="shared" si="24"/>
        <v>0.641183333333333</v>
      </c>
      <c r="M45" s="6" t="s">
        <v>109</v>
      </c>
      <c r="N45" s="6"/>
      <c r="O45" s="11">
        <f t="shared" ref="O45:O55" si="39">L45+O44-P44-N45</f>
        <v>1.27053389399255</v>
      </c>
      <c r="P45" s="11">
        <f t="shared" si="25"/>
        <v>0.0220094772852897</v>
      </c>
      <c r="Q45" s="16">
        <f t="shared" si="26"/>
        <v>0.00396170591135215</v>
      </c>
      <c r="R45" s="11">
        <f t="shared" si="27"/>
        <v>0.115413</v>
      </c>
      <c r="S45" s="17">
        <f t="shared" si="28"/>
        <v>0.0343263402853417</v>
      </c>
      <c r="T45" s="3">
        <v>0.01</v>
      </c>
      <c r="U45" s="18">
        <f t="shared" si="29"/>
        <v>0.000343263402853417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0.0194432634028534</v>
      </c>
      <c r="AR45" s="25">
        <f t="shared" si="35"/>
        <v>64.1183333333333</v>
      </c>
      <c r="AS45" s="1">
        <f t="shared" si="36"/>
        <v>0.18</v>
      </c>
      <c r="AT45" s="2">
        <f>$E$3/12</f>
        <v>51.8666666666667</v>
      </c>
      <c r="AU45" s="1">
        <f t="shared" si="37"/>
        <v>77980.6822327676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1.55181576660714</v>
      </c>
      <c r="E46" s="13">
        <f t="shared" si="38"/>
        <v>-0.045577563</v>
      </c>
      <c r="F46" s="9" t="s">
        <v>109</v>
      </c>
      <c r="G46" s="6">
        <v>3</v>
      </c>
      <c r="H46" s="11">
        <f t="shared" si="20"/>
        <v>1.55181576660714</v>
      </c>
      <c r="I46" s="11">
        <f t="shared" si="21"/>
        <v>274.701815766607</v>
      </c>
      <c r="J46" s="11">
        <f t="shared" si="22"/>
        <v>0.0213137864801443</v>
      </c>
      <c r="K46" s="11">
        <f t="shared" si="23"/>
        <v>64.1183333333333</v>
      </c>
      <c r="L46" s="11">
        <f t="shared" si="24"/>
        <v>0.641183333333333</v>
      </c>
      <c r="M46" s="6" t="s">
        <v>109</v>
      </c>
      <c r="N46" s="6"/>
      <c r="O46" s="11">
        <f t="shared" si="39"/>
        <v>1.8897077500406</v>
      </c>
      <c r="P46" s="11">
        <f t="shared" si="25"/>
        <v>0.0402768274942392</v>
      </c>
      <c r="Q46" s="16">
        <f t="shared" si="26"/>
        <v>0.00724982894896306</v>
      </c>
      <c r="R46" s="11">
        <f t="shared" si="27"/>
        <v>0.115413</v>
      </c>
      <c r="S46" s="17">
        <f t="shared" si="28"/>
        <v>0.0628163980570911</v>
      </c>
      <c r="T46" s="3">
        <v>0.01</v>
      </c>
      <c r="U46" s="18">
        <f t="shared" si="29"/>
        <v>0.000628163980570911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0.0197281639805709</v>
      </c>
      <c r="AR46" s="25">
        <f t="shared" si="35"/>
        <v>64.1183333333333</v>
      </c>
      <c r="AS46" s="1">
        <f t="shared" si="36"/>
        <v>0.18</v>
      </c>
      <c r="AT46" s="2">
        <f>$E$3/12</f>
        <v>51.8666666666667</v>
      </c>
      <c r="AU46" s="1">
        <f t="shared" si="37"/>
        <v>79123.3269091576</v>
      </c>
    </row>
    <row r="47" s="1" customFormat="1" spans="1:47">
      <c r="A47" s="6"/>
      <c r="B47" s="6"/>
      <c r="C47" s="9">
        <v>3</v>
      </c>
      <c r="D47" s="12">
        <v>9.96283574409678</v>
      </c>
      <c r="E47" s="13">
        <f t="shared" si="38"/>
        <v>1.55181576660714</v>
      </c>
      <c r="F47" s="9" t="s">
        <v>109</v>
      </c>
      <c r="G47" s="6">
        <v>4</v>
      </c>
      <c r="H47" s="11">
        <f t="shared" si="20"/>
        <v>9.96283574409678</v>
      </c>
      <c r="I47" s="11">
        <f t="shared" si="21"/>
        <v>283.112835744097</v>
      </c>
      <c r="J47" s="11">
        <f t="shared" si="22"/>
        <v>0.0610925793657155</v>
      </c>
      <c r="K47" s="11">
        <f t="shared" si="23"/>
        <v>64.1183333333333</v>
      </c>
      <c r="L47" s="11">
        <f t="shared" si="24"/>
        <v>0.641183333333333</v>
      </c>
      <c r="M47" s="6" t="s">
        <v>109</v>
      </c>
      <c r="N47" s="6"/>
      <c r="O47" s="11">
        <f t="shared" si="39"/>
        <v>2.49061425587969</v>
      </c>
      <c r="P47" s="11">
        <f t="shared" si="25"/>
        <v>0.152158049096712</v>
      </c>
      <c r="Q47" s="16">
        <f t="shared" si="26"/>
        <v>0.0273884488374082</v>
      </c>
      <c r="R47" s="11">
        <f t="shared" si="27"/>
        <v>0.115413</v>
      </c>
      <c r="S47" s="17">
        <f t="shared" si="28"/>
        <v>0.237308178778892</v>
      </c>
      <c r="T47" s="3">
        <v>0.01</v>
      </c>
      <c r="U47" s="18">
        <f t="shared" si="29"/>
        <v>0.00237308178778892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0.0304230817877889</v>
      </c>
      <c r="AR47" s="25">
        <f t="shared" si="35"/>
        <v>64.1183333333333</v>
      </c>
      <c r="AS47" s="1">
        <f t="shared" si="36"/>
        <v>0.18</v>
      </c>
      <c r="AT47" s="2">
        <f>$E$3/12</f>
        <v>51.8666666666667</v>
      </c>
      <c r="AU47" s="1">
        <f t="shared" si="37"/>
        <v>122017.205871258</v>
      </c>
    </row>
    <row r="48" s="1" customFormat="1" spans="1:47">
      <c r="A48" s="6"/>
      <c r="B48" s="6"/>
      <c r="C48" s="9">
        <v>4</v>
      </c>
      <c r="D48" s="12">
        <v>14.0334317907667</v>
      </c>
      <c r="E48" s="13">
        <f t="shared" si="38"/>
        <v>9.96283574409678</v>
      </c>
      <c r="F48" s="9" t="s">
        <v>109</v>
      </c>
      <c r="G48" s="6">
        <v>5</v>
      </c>
      <c r="H48" s="11">
        <f t="shared" si="20"/>
        <v>14.0334317907667</v>
      </c>
      <c r="I48" s="11">
        <f t="shared" si="21"/>
        <v>287.183431790767</v>
      </c>
      <c r="J48" s="11">
        <f t="shared" si="22"/>
        <v>0.0994712039213283</v>
      </c>
      <c r="K48" s="11">
        <f t="shared" si="23"/>
        <v>64.1183333333333</v>
      </c>
      <c r="L48" s="11">
        <f t="shared" si="24"/>
        <v>0.641183333333333</v>
      </c>
      <c r="M48" s="6" t="s">
        <v>111</v>
      </c>
      <c r="N48" s="11">
        <f>(O47-P47)*$C$24/100</f>
        <v>2.22153339644383</v>
      </c>
      <c r="O48" s="11">
        <f t="shared" si="39"/>
        <v>0.758106143672482</v>
      </c>
      <c r="P48" s="11">
        <f t="shared" si="25"/>
        <v>0.0754097308112572</v>
      </c>
      <c r="Q48" s="16">
        <f t="shared" si="26"/>
        <v>0.0135737515460263</v>
      </c>
      <c r="R48" s="11">
        <f t="shared" si="27"/>
        <v>0.115413</v>
      </c>
      <c r="S48" s="17">
        <f t="shared" si="28"/>
        <v>0.117610247944567</v>
      </c>
      <c r="T48" s="3">
        <v>0.01</v>
      </c>
      <c r="U48" s="18">
        <f t="shared" si="29"/>
        <v>0.00117610247944567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0.0292261024794457</v>
      </c>
      <c r="AR48" s="25">
        <f t="shared" si="35"/>
        <v>64.1183333333333</v>
      </c>
      <c r="AS48" s="1">
        <f t="shared" si="36"/>
        <v>0.18</v>
      </c>
      <c r="AT48" s="2">
        <f>$E$3/12</f>
        <v>51.8666666666667</v>
      </c>
      <c r="AU48" s="1">
        <f t="shared" si="37"/>
        <v>117216.506464521</v>
      </c>
    </row>
    <row r="49" s="1" customFormat="1" spans="1:47">
      <c r="A49" s="6"/>
      <c r="B49" s="6"/>
      <c r="C49" s="9">
        <v>5</v>
      </c>
      <c r="D49" s="12">
        <v>21.5654811335484</v>
      </c>
      <c r="E49" s="13">
        <f t="shared" si="38"/>
        <v>14.0334317907667</v>
      </c>
      <c r="F49" s="9" t="s">
        <v>111</v>
      </c>
      <c r="G49" s="6">
        <v>6</v>
      </c>
      <c r="H49" s="11">
        <f t="shared" si="20"/>
        <v>21.5654811335484</v>
      </c>
      <c r="I49" s="11">
        <f t="shared" si="21"/>
        <v>294.715481133548</v>
      </c>
      <c r="J49" s="11">
        <f t="shared" si="22"/>
        <v>0.236598414626509</v>
      </c>
      <c r="K49" s="11">
        <f t="shared" si="23"/>
        <v>64.1183333333333</v>
      </c>
      <c r="L49" s="11">
        <f t="shared" si="24"/>
        <v>0.641183333333333</v>
      </c>
      <c r="M49" s="6" t="s">
        <v>109</v>
      </c>
      <c r="N49" s="6"/>
      <c r="O49" s="11">
        <f t="shared" si="39"/>
        <v>1.32387974619456</v>
      </c>
      <c r="P49" s="11">
        <f t="shared" si="25"/>
        <v>0.313227849105777</v>
      </c>
      <c r="Q49" s="16">
        <f t="shared" si="26"/>
        <v>0.0563810128390399</v>
      </c>
      <c r="R49" s="11">
        <f t="shared" si="27"/>
        <v>0.115413</v>
      </c>
      <c r="S49" s="17">
        <f t="shared" si="28"/>
        <v>0.48851526984863</v>
      </c>
      <c r="T49" s="3">
        <v>0.01</v>
      </c>
      <c r="U49" s="18">
        <f t="shared" si="29"/>
        <v>0.0048851526984863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0.0329351526984863</v>
      </c>
      <c r="AR49" s="25">
        <f t="shared" si="35"/>
        <v>64.1183333333333</v>
      </c>
      <c r="AS49" s="1">
        <f t="shared" si="36"/>
        <v>0.18</v>
      </c>
      <c r="AT49" s="2">
        <f>$E$3/12</f>
        <v>51.8666666666667</v>
      </c>
      <c r="AU49" s="1">
        <f t="shared" si="37"/>
        <v>132092.315145585</v>
      </c>
    </row>
    <row r="50" s="1" customFormat="1" spans="1:47">
      <c r="A50" s="6"/>
      <c r="B50" s="6"/>
      <c r="C50" s="9">
        <v>6</v>
      </c>
      <c r="D50" s="12">
        <v>26.2302588773333</v>
      </c>
      <c r="E50" s="13">
        <f t="shared" si="38"/>
        <v>21.5654811335484</v>
      </c>
      <c r="F50" s="9" t="s">
        <v>109</v>
      </c>
      <c r="G50" s="6">
        <v>7</v>
      </c>
      <c r="H50" s="11">
        <f t="shared" si="20"/>
        <v>26.2302588773333</v>
      </c>
      <c r="I50" s="11">
        <f t="shared" si="21"/>
        <v>299.380258877333</v>
      </c>
      <c r="J50" s="11">
        <f t="shared" si="22"/>
        <v>0.395892615618621</v>
      </c>
      <c r="K50" s="11">
        <f t="shared" si="23"/>
        <v>64.1183333333333</v>
      </c>
      <c r="L50" s="11">
        <f t="shared" si="24"/>
        <v>0.641183333333333</v>
      </c>
      <c r="M50" s="6" t="s">
        <v>109</v>
      </c>
      <c r="N50" s="6"/>
      <c r="O50" s="11">
        <f t="shared" si="39"/>
        <v>1.65183523042211</v>
      </c>
      <c r="P50" s="11">
        <f t="shared" si="25"/>
        <v>0.653949369942798</v>
      </c>
      <c r="Q50" s="16">
        <f t="shared" si="26"/>
        <v>0.117710886589704</v>
      </c>
      <c r="R50" s="11">
        <f t="shared" si="27"/>
        <v>0.115413</v>
      </c>
      <c r="S50" s="17">
        <f t="shared" si="28"/>
        <v>1.01991011922144</v>
      </c>
      <c r="T50" s="3">
        <v>0.01</v>
      </c>
      <c r="U50" s="18">
        <f t="shared" si="29"/>
        <v>0.0101991011922144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0.0442991011922144</v>
      </c>
      <c r="AR50" s="25">
        <f t="shared" si="35"/>
        <v>64.1183333333333</v>
      </c>
      <c r="AS50" s="1">
        <f t="shared" si="36"/>
        <v>0.18</v>
      </c>
      <c r="AT50" s="2">
        <f>$E$3/12</f>
        <v>51.8666666666667</v>
      </c>
      <c r="AU50" s="1">
        <f t="shared" si="37"/>
        <v>177669.461226366</v>
      </c>
    </row>
    <row r="51" s="1" customFormat="1" spans="1:47">
      <c r="A51" s="6"/>
      <c r="B51" s="6"/>
      <c r="C51" s="9">
        <v>7</v>
      </c>
      <c r="D51" s="12">
        <v>27.8572348574194</v>
      </c>
      <c r="E51" s="13">
        <f t="shared" si="38"/>
        <v>26.2302588773333</v>
      </c>
      <c r="F51" s="9" t="s">
        <v>109</v>
      </c>
      <c r="G51" s="6">
        <v>8</v>
      </c>
      <c r="H51" s="11">
        <f t="shared" si="20"/>
        <v>27.8572348574194</v>
      </c>
      <c r="I51" s="11">
        <f t="shared" si="21"/>
        <v>301.007234857419</v>
      </c>
      <c r="J51" s="11">
        <f t="shared" si="22"/>
        <v>0.471978801631782</v>
      </c>
      <c r="K51" s="11">
        <f t="shared" si="23"/>
        <v>64.1183333333333</v>
      </c>
      <c r="L51" s="11">
        <f t="shared" si="24"/>
        <v>0.641183333333333</v>
      </c>
      <c r="M51" s="6" t="s">
        <v>109</v>
      </c>
      <c r="N51" s="6"/>
      <c r="O51" s="11">
        <f t="shared" si="39"/>
        <v>1.63906919381265</v>
      </c>
      <c r="P51" s="11">
        <f t="shared" si="25"/>
        <v>0.773605913887265</v>
      </c>
      <c r="Q51" s="16">
        <f t="shared" si="26"/>
        <v>0.139249064499708</v>
      </c>
      <c r="R51" s="11">
        <f t="shared" si="27"/>
        <v>0.115413</v>
      </c>
      <c r="S51" s="17">
        <f t="shared" si="28"/>
        <v>1.20652841967289</v>
      </c>
      <c r="T51" s="3">
        <v>0.01</v>
      </c>
      <c r="U51" s="18">
        <f t="shared" si="29"/>
        <v>0.0120652841967289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0.0461652841967289</v>
      </c>
      <c r="AR51" s="25">
        <f t="shared" si="35"/>
        <v>64.1183333333333</v>
      </c>
      <c r="AS51" s="1">
        <f t="shared" si="36"/>
        <v>0.18</v>
      </c>
      <c r="AT51" s="2">
        <f>$E$3/12</f>
        <v>51.8666666666667</v>
      </c>
      <c r="AU51" s="1">
        <f t="shared" si="37"/>
        <v>185154.121637945</v>
      </c>
    </row>
    <row r="52" s="1" customFormat="1" spans="1:47">
      <c r="A52" s="6"/>
      <c r="B52" s="6"/>
      <c r="C52" s="9">
        <v>8</v>
      </c>
      <c r="D52" s="12">
        <v>25.6354970977419</v>
      </c>
      <c r="E52" s="13">
        <f t="shared" si="38"/>
        <v>27.8572348574194</v>
      </c>
      <c r="F52" s="9" t="s">
        <v>109</v>
      </c>
      <c r="G52" s="6">
        <v>9</v>
      </c>
      <c r="H52" s="11">
        <f t="shared" si="20"/>
        <v>25.6354970977419</v>
      </c>
      <c r="I52" s="11">
        <f t="shared" si="21"/>
        <v>298.785497097742</v>
      </c>
      <c r="J52" s="11">
        <f t="shared" si="22"/>
        <v>0.371074365150318</v>
      </c>
      <c r="K52" s="11">
        <f t="shared" si="23"/>
        <v>64.1183333333333</v>
      </c>
      <c r="L52" s="11">
        <f t="shared" si="24"/>
        <v>0.641183333333333</v>
      </c>
      <c r="M52" s="6" t="s">
        <v>109</v>
      </c>
      <c r="N52" s="6"/>
      <c r="O52" s="11">
        <f t="shared" si="39"/>
        <v>1.50664661325872</v>
      </c>
      <c r="P52" s="11">
        <f t="shared" si="25"/>
        <v>0.559077935520855</v>
      </c>
      <c r="Q52" s="16">
        <f t="shared" si="26"/>
        <v>0.100634028393754</v>
      </c>
      <c r="R52" s="11">
        <f t="shared" si="27"/>
        <v>0.115413</v>
      </c>
      <c r="S52" s="17">
        <f t="shared" si="28"/>
        <v>0.871947080430748</v>
      </c>
      <c r="T52" s="3">
        <v>0.01</v>
      </c>
      <c r="U52" s="18">
        <f t="shared" si="29"/>
        <v>0.00871947080430748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0.0367694708043075</v>
      </c>
      <c r="AR52" s="25">
        <f t="shared" si="35"/>
        <v>64.1183333333333</v>
      </c>
      <c r="AS52" s="1">
        <f t="shared" si="36"/>
        <v>0.18</v>
      </c>
      <c r="AT52" s="2">
        <f>$E$3/12</f>
        <v>51.8666666666667</v>
      </c>
      <c r="AU52" s="1">
        <f t="shared" si="37"/>
        <v>147470.533070952</v>
      </c>
    </row>
    <row r="53" s="1" customFormat="1" spans="1:47">
      <c r="A53" s="6"/>
      <c r="B53" s="6"/>
      <c r="C53" s="9">
        <v>9</v>
      </c>
      <c r="D53" s="12">
        <v>22.775933442</v>
      </c>
      <c r="E53" s="13">
        <f t="shared" si="38"/>
        <v>25.6354970977419</v>
      </c>
      <c r="F53" s="9" t="s">
        <v>109</v>
      </c>
      <c r="G53" s="6">
        <v>10</v>
      </c>
      <c r="H53" s="11">
        <f t="shared" si="20"/>
        <v>22.775933442</v>
      </c>
      <c r="I53" s="11">
        <f t="shared" si="21"/>
        <v>295.925933442</v>
      </c>
      <c r="J53" s="11">
        <f t="shared" si="22"/>
        <v>0.270832959732803</v>
      </c>
      <c r="K53" s="11">
        <f t="shared" si="23"/>
        <v>64.1183333333333</v>
      </c>
      <c r="L53" s="11">
        <f t="shared" si="24"/>
        <v>0.641183333333333</v>
      </c>
      <c r="M53" s="6" t="s">
        <v>109</v>
      </c>
      <c r="N53" s="6"/>
      <c r="O53" s="11">
        <f t="shared" si="39"/>
        <v>1.58875201107119</v>
      </c>
      <c r="P53" s="11">
        <f t="shared" si="25"/>
        <v>0.430286409439854</v>
      </c>
      <c r="Q53" s="16">
        <f t="shared" si="26"/>
        <v>0.0774515536991737</v>
      </c>
      <c r="R53" s="11">
        <f t="shared" si="27"/>
        <v>0.115413</v>
      </c>
      <c r="S53" s="17">
        <f t="shared" si="28"/>
        <v>0.671081712624866</v>
      </c>
      <c r="T53" s="3">
        <v>0.01</v>
      </c>
      <c r="U53" s="18">
        <f t="shared" si="29"/>
        <v>0.00671081712624866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0.0347608171262487</v>
      </c>
      <c r="AR53" s="25">
        <f t="shared" si="35"/>
        <v>64.1183333333333</v>
      </c>
      <c r="AS53" s="1">
        <f t="shared" si="36"/>
        <v>0.18</v>
      </c>
      <c r="AT53" s="2">
        <f>$E$3/12</f>
        <v>51.8666666666667</v>
      </c>
      <c r="AU53" s="1">
        <f t="shared" si="37"/>
        <v>139414.468564754</v>
      </c>
    </row>
    <row r="54" s="1" customFormat="1" spans="1:47">
      <c r="A54" s="6"/>
      <c r="B54" s="6"/>
      <c r="C54" s="9">
        <v>10</v>
      </c>
      <c r="D54" s="12">
        <v>15.4731373712258</v>
      </c>
      <c r="E54" s="13">
        <f t="shared" si="38"/>
        <v>22.775933442</v>
      </c>
      <c r="F54" s="9" t="s">
        <v>109</v>
      </c>
      <c r="G54" s="6">
        <v>11</v>
      </c>
      <c r="H54" s="11">
        <f t="shared" si="20"/>
        <v>15.4731373712258</v>
      </c>
      <c r="I54" s="11">
        <f t="shared" si="21"/>
        <v>288.623137371226</v>
      </c>
      <c r="J54" s="11">
        <f t="shared" si="22"/>
        <v>0.11780017254374</v>
      </c>
      <c r="K54" s="11">
        <f t="shared" si="23"/>
        <v>64.1183333333333</v>
      </c>
      <c r="L54" s="11">
        <f t="shared" si="24"/>
        <v>0.641183333333333</v>
      </c>
      <c r="M54" s="6" t="s">
        <v>111</v>
      </c>
      <c r="N54" s="11">
        <f>(O53-P53)*$C$24/100</f>
        <v>1.10054232154977</v>
      </c>
      <c r="O54" s="11">
        <f t="shared" si="39"/>
        <v>0.6991066134149</v>
      </c>
      <c r="P54" s="11">
        <f t="shared" si="25"/>
        <v>0.0823548796867446</v>
      </c>
      <c r="Q54" s="16">
        <f t="shared" si="26"/>
        <v>0.014823878343614</v>
      </c>
      <c r="R54" s="11">
        <f t="shared" si="27"/>
        <v>0.115413</v>
      </c>
      <c r="S54" s="17">
        <f t="shared" si="28"/>
        <v>0.12844201557549</v>
      </c>
      <c r="T54" s="3">
        <v>0.01</v>
      </c>
      <c r="U54" s="18">
        <f t="shared" si="29"/>
        <v>0.0012844201557549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0.0203844201557549</v>
      </c>
      <c r="AR54" s="25">
        <f t="shared" si="35"/>
        <v>64.1183333333333</v>
      </c>
      <c r="AS54" s="1">
        <f t="shared" si="36"/>
        <v>0.18</v>
      </c>
      <c r="AT54" s="2">
        <f>$E$3/12</f>
        <v>51.8666666666667</v>
      </c>
      <c r="AU54" s="1">
        <f t="shared" si="37"/>
        <v>81755.3595674614</v>
      </c>
    </row>
    <row r="55" s="1" customFormat="1" spans="1:48">
      <c r="A55" s="6"/>
      <c r="B55" s="6"/>
      <c r="C55" s="9">
        <v>11</v>
      </c>
      <c r="D55" s="12">
        <v>9.1634180051</v>
      </c>
      <c r="E55" s="13">
        <f t="shared" si="38"/>
        <v>15.4731373712258</v>
      </c>
      <c r="F55" s="9" t="s">
        <v>111</v>
      </c>
      <c r="G55" s="6">
        <v>12</v>
      </c>
      <c r="H55" s="11">
        <f t="shared" si="20"/>
        <v>9.1634180051</v>
      </c>
      <c r="I55" s="11">
        <f t="shared" si="21"/>
        <v>282.3134180051</v>
      </c>
      <c r="J55" s="11">
        <f t="shared" si="22"/>
        <v>0.0554235156385639</v>
      </c>
      <c r="K55" s="11">
        <f t="shared" si="23"/>
        <v>64.1183333333333</v>
      </c>
      <c r="L55" s="11">
        <f t="shared" si="24"/>
        <v>0.641183333333333</v>
      </c>
      <c r="M55" s="6" t="s">
        <v>109</v>
      </c>
      <c r="N55" s="6"/>
      <c r="O55" s="11">
        <f t="shared" si="39"/>
        <v>1.25793506706149</v>
      </c>
      <c r="P55" s="11">
        <f t="shared" si="25"/>
        <v>0.0697191838615803</v>
      </c>
      <c r="Q55" s="16">
        <f t="shared" si="26"/>
        <v>0.0125494530950845</v>
      </c>
      <c r="R55" s="11">
        <f t="shared" si="27"/>
        <v>0.115413</v>
      </c>
      <c r="S55" s="17">
        <f t="shared" si="28"/>
        <v>0.108735177970285</v>
      </c>
      <c r="T55" s="3">
        <v>0.01</v>
      </c>
      <c r="U55" s="18">
        <f t="shared" si="29"/>
        <v>0.00108735177970285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0.0201873517797028</v>
      </c>
      <c r="AR55" s="25">
        <f t="shared" si="35"/>
        <v>64.1183333333333</v>
      </c>
      <c r="AS55" s="1">
        <f t="shared" si="36"/>
        <v>0.18</v>
      </c>
      <c r="AT55" s="2">
        <f>$E$3/12</f>
        <v>51.8666666666667</v>
      </c>
      <c r="AU55" s="1">
        <f t="shared" si="37"/>
        <v>80964.9816307624</v>
      </c>
      <c r="AV55" s="1">
        <f>SUM(AU44:AU55)</f>
        <v>1418203.07946882</v>
      </c>
    </row>
    <row r="56" s="1" customFormat="1" spans="1:46">
      <c r="A56" s="6"/>
      <c r="B56" s="6"/>
      <c r="C56" s="9">
        <v>12</v>
      </c>
      <c r="D56" s="12">
        <v>2.20410239077419</v>
      </c>
      <c r="E56" s="13">
        <f t="shared" si="38"/>
        <v>9.1634180051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0.44</v>
      </c>
      <c r="E60" s="9"/>
      <c r="F60" s="9"/>
      <c r="G60" s="6">
        <v>1</v>
      </c>
      <c r="H60" s="11">
        <f t="shared" ref="H60:H71" si="40">E61</f>
        <v>0.44</v>
      </c>
      <c r="I60" s="11">
        <f t="shared" ref="I60:I71" si="41">H60+273.15</f>
        <v>273.59</v>
      </c>
      <c r="J60" s="11">
        <f t="shared" ref="J60:J71" si="42">EXP(($C$18*(I60-$C$16))/($C$19*I60*$C$16))</f>
        <v>0.0184545855435736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0.0254617916744685</v>
      </c>
      <c r="Q60" s="16">
        <f t="shared" ref="Q60:Q71" si="46">P60*$B$62</f>
        <v>0.00254617916744685</v>
      </c>
      <c r="R60" s="11">
        <f t="shared" ref="R60:R71" si="47">L60*$B$62</f>
        <v>0.13797</v>
      </c>
      <c r="S60" s="17">
        <f t="shared" ref="S60:S71" si="48">Q60/R60</f>
        <v>0.0184545855435736</v>
      </c>
      <c r="T60" s="3">
        <v>0.01</v>
      </c>
      <c r="U60" s="18">
        <f t="shared" ref="U60:U71" si="49">S60*T60</f>
        <v>0.000184545855435736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0.0124845458554357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2.51666666666667</v>
      </c>
      <c r="AU60" s="1">
        <f t="shared" ref="AU60:AU71" si="57">AT60*10000*AS60*0.67*AR60*AQ60</f>
        <v>2904.4099288951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-0.045577563</v>
      </c>
      <c r="E61" s="13">
        <f t="shared" ref="E61:E72" si="58">D60</f>
        <v>0.44</v>
      </c>
      <c r="F61" s="9" t="s">
        <v>109</v>
      </c>
      <c r="G61" s="6">
        <v>2</v>
      </c>
      <c r="H61" s="11">
        <f t="shared" si="40"/>
        <v>-0.045577563</v>
      </c>
      <c r="I61" s="11">
        <f t="shared" si="41"/>
        <v>273.104422437</v>
      </c>
      <c r="J61" s="11">
        <f t="shared" si="42"/>
        <v>0.0173230146707276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2.73393820832553</v>
      </c>
      <c r="P61" s="11">
        <f t="shared" si="45"/>
        <v>0.047360051691686</v>
      </c>
      <c r="Q61" s="16">
        <f t="shared" si="46"/>
        <v>0.0047360051691686</v>
      </c>
      <c r="R61" s="11">
        <f t="shared" si="47"/>
        <v>0.13797</v>
      </c>
      <c r="S61" s="17">
        <f t="shared" si="48"/>
        <v>0.0343263402853417</v>
      </c>
      <c r="T61" s="3">
        <v>0.01</v>
      </c>
      <c r="U61" s="18">
        <f t="shared" si="49"/>
        <v>0.000343263402853417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0.0126432634028534</v>
      </c>
      <c r="AR61" s="25">
        <f t="shared" si="55"/>
        <v>137.97</v>
      </c>
      <c r="AS61" s="1">
        <f t="shared" si="56"/>
        <v>0.1</v>
      </c>
      <c r="AT61" s="2">
        <f>$E$5/12</f>
        <v>2.51666666666667</v>
      </c>
      <c r="AU61" s="1">
        <f t="shared" si="57"/>
        <v>2941.33404499413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1.55181576660714</v>
      </c>
      <c r="E62" s="13">
        <f t="shared" si="58"/>
        <v>-0.045577563</v>
      </c>
      <c r="F62" s="9" t="s">
        <v>109</v>
      </c>
      <c r="G62" s="6">
        <v>3</v>
      </c>
      <c r="H62" s="11">
        <f t="shared" si="40"/>
        <v>1.55181576660714</v>
      </c>
      <c r="I62" s="11">
        <f t="shared" si="41"/>
        <v>274.701815766607</v>
      </c>
      <c r="J62" s="11">
        <f t="shared" si="42"/>
        <v>0.0213137864801443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4.06627815663385</v>
      </c>
      <c r="P62" s="11">
        <f t="shared" si="45"/>
        <v>0.0866677843993687</v>
      </c>
      <c r="Q62" s="16">
        <f t="shared" si="46"/>
        <v>0.00866677843993687</v>
      </c>
      <c r="R62" s="11">
        <f t="shared" si="47"/>
        <v>0.13797</v>
      </c>
      <c r="S62" s="17">
        <f t="shared" si="48"/>
        <v>0.0628163980570912</v>
      </c>
      <c r="T62" s="3">
        <v>0.01</v>
      </c>
      <c r="U62" s="18">
        <f t="shared" si="49"/>
        <v>0.000628163980570912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0.0129281639805709</v>
      </c>
      <c r="AR62" s="25">
        <f t="shared" si="55"/>
        <v>137.97</v>
      </c>
      <c r="AS62" s="1">
        <f t="shared" si="56"/>
        <v>0.1</v>
      </c>
      <c r="AT62" s="2">
        <f>$E$5/12</f>
        <v>2.51666666666667</v>
      </c>
      <c r="AU62" s="1">
        <f t="shared" si="57"/>
        <v>3007.61343362807</v>
      </c>
    </row>
    <row r="63" s="1" customFormat="1" spans="1:47">
      <c r="A63" s="6"/>
      <c r="B63" s="6"/>
      <c r="C63" s="9">
        <v>3</v>
      </c>
      <c r="D63" s="12">
        <v>9.96283574409678</v>
      </c>
      <c r="E63" s="13">
        <f t="shared" si="58"/>
        <v>1.55181576660714</v>
      </c>
      <c r="F63" s="9" t="s">
        <v>109</v>
      </c>
      <c r="G63" s="6">
        <v>4</v>
      </c>
      <c r="H63" s="11">
        <f t="shared" si="40"/>
        <v>9.96283574409678</v>
      </c>
      <c r="I63" s="11">
        <f t="shared" si="41"/>
        <v>283.112835744097</v>
      </c>
      <c r="J63" s="11">
        <f t="shared" si="42"/>
        <v>0.0610925793657155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5.35931037223448</v>
      </c>
      <c r="P63" s="11">
        <f t="shared" si="45"/>
        <v>0.327414094261237</v>
      </c>
      <c r="Q63" s="16">
        <f t="shared" si="46"/>
        <v>0.0327414094261237</v>
      </c>
      <c r="R63" s="11">
        <f t="shared" si="47"/>
        <v>0.13797</v>
      </c>
      <c r="S63" s="17">
        <f t="shared" si="48"/>
        <v>0.237308178778892</v>
      </c>
      <c r="T63" s="3">
        <v>0.01</v>
      </c>
      <c r="U63" s="18">
        <f t="shared" si="49"/>
        <v>0.00237308178778892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0.0204230817877889</v>
      </c>
      <c r="AR63" s="25">
        <f t="shared" si="55"/>
        <v>137.97</v>
      </c>
      <c r="AS63" s="1">
        <f t="shared" si="56"/>
        <v>0.1</v>
      </c>
      <c r="AT63" s="2">
        <f>$E$5/12</f>
        <v>2.51666666666667</v>
      </c>
      <c r="AU63" s="1">
        <f t="shared" si="57"/>
        <v>4751.23422269016</v>
      </c>
    </row>
    <row r="64" s="1" customFormat="1" spans="1:47">
      <c r="A64" s="6"/>
      <c r="B64" s="6"/>
      <c r="C64" s="9">
        <v>4</v>
      </c>
      <c r="D64" s="12">
        <v>14.0334317907667</v>
      </c>
      <c r="E64" s="13">
        <f t="shared" si="58"/>
        <v>9.96283574409678</v>
      </c>
      <c r="F64" s="9" t="s">
        <v>109</v>
      </c>
      <c r="G64" s="6">
        <v>5</v>
      </c>
      <c r="H64" s="11">
        <f t="shared" si="40"/>
        <v>14.0334317907667</v>
      </c>
      <c r="I64" s="11">
        <f t="shared" si="41"/>
        <v>287.183431790767</v>
      </c>
      <c r="J64" s="11">
        <f t="shared" si="42"/>
        <v>0.0994712039213283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4.78030146407458</v>
      </c>
      <c r="O64" s="11">
        <f t="shared" si="59"/>
        <v>1.63129481389866</v>
      </c>
      <c r="P64" s="11">
        <f t="shared" si="45"/>
        <v>0.162266859089119</v>
      </c>
      <c r="Q64" s="16">
        <f t="shared" si="46"/>
        <v>0.0162266859089119</v>
      </c>
      <c r="R64" s="11">
        <f t="shared" si="47"/>
        <v>0.13797</v>
      </c>
      <c r="S64" s="17">
        <f t="shared" si="48"/>
        <v>0.117610247944567</v>
      </c>
      <c r="T64" s="3">
        <v>0.01</v>
      </c>
      <c r="U64" s="18">
        <f t="shared" si="49"/>
        <v>0.00117610247944567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0.0192261024794457</v>
      </c>
      <c r="AR64" s="25">
        <f t="shared" si="55"/>
        <v>137.97</v>
      </c>
      <c r="AS64" s="1">
        <f t="shared" si="56"/>
        <v>0.1</v>
      </c>
      <c r="AT64" s="2">
        <f>$E$5/12</f>
        <v>2.51666666666667</v>
      </c>
      <c r="AU64" s="1">
        <f t="shared" si="57"/>
        <v>4472.76845965077</v>
      </c>
    </row>
    <row r="65" s="1" customFormat="1" spans="1:47">
      <c r="A65" s="6"/>
      <c r="B65" s="6"/>
      <c r="C65" s="9">
        <v>5</v>
      </c>
      <c r="D65" s="12">
        <v>21.5654811335484</v>
      </c>
      <c r="E65" s="13">
        <f t="shared" si="58"/>
        <v>14.0334317907667</v>
      </c>
      <c r="F65" s="9" t="s">
        <v>111</v>
      </c>
      <c r="G65" s="6">
        <v>6</v>
      </c>
      <c r="H65" s="11">
        <f t="shared" si="40"/>
        <v>21.5654811335484</v>
      </c>
      <c r="I65" s="11">
        <f t="shared" si="41"/>
        <v>294.715481133548</v>
      </c>
      <c r="J65" s="11">
        <f t="shared" si="42"/>
        <v>0.236598414626509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2.84872795480954</v>
      </c>
      <c r="P65" s="11">
        <f t="shared" si="45"/>
        <v>0.674004517810155</v>
      </c>
      <c r="Q65" s="16">
        <f t="shared" si="46"/>
        <v>0.0674004517810155</v>
      </c>
      <c r="R65" s="11">
        <f t="shared" si="47"/>
        <v>0.13797</v>
      </c>
      <c r="S65" s="17">
        <f t="shared" si="48"/>
        <v>0.48851526984863</v>
      </c>
      <c r="T65" s="3">
        <v>0.01</v>
      </c>
      <c r="U65" s="18">
        <f t="shared" si="49"/>
        <v>0.0048851526984863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0.0229351526984863</v>
      </c>
      <c r="AR65" s="25">
        <f t="shared" si="55"/>
        <v>137.97</v>
      </c>
      <c r="AS65" s="1">
        <f t="shared" si="56"/>
        <v>0.1</v>
      </c>
      <c r="AT65" s="2">
        <f>$E$5/12</f>
        <v>2.51666666666667</v>
      </c>
      <c r="AU65" s="1">
        <f t="shared" si="57"/>
        <v>5335.64344186422</v>
      </c>
    </row>
    <row r="66" s="1" customFormat="1" spans="1:47">
      <c r="A66" s="6"/>
      <c r="B66" s="6"/>
      <c r="C66" s="9">
        <v>6</v>
      </c>
      <c r="D66" s="12">
        <v>26.2302588773333</v>
      </c>
      <c r="E66" s="13">
        <f t="shared" si="58"/>
        <v>21.5654811335484</v>
      </c>
      <c r="F66" s="9" t="s">
        <v>109</v>
      </c>
      <c r="G66" s="6">
        <v>7</v>
      </c>
      <c r="H66" s="11">
        <f t="shared" si="40"/>
        <v>26.2302588773333</v>
      </c>
      <c r="I66" s="11">
        <f t="shared" si="41"/>
        <v>299.380258877333</v>
      </c>
      <c r="J66" s="11">
        <f t="shared" si="42"/>
        <v>0.395892615618621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3.55442343699939</v>
      </c>
      <c r="P66" s="11">
        <f t="shared" si="45"/>
        <v>1.40716999148982</v>
      </c>
      <c r="Q66" s="16">
        <f t="shared" si="46"/>
        <v>0.140716999148982</v>
      </c>
      <c r="R66" s="11">
        <f t="shared" si="47"/>
        <v>0.13797</v>
      </c>
      <c r="S66" s="17">
        <f t="shared" si="48"/>
        <v>1.01991011922144</v>
      </c>
      <c r="T66" s="3">
        <v>0.01</v>
      </c>
      <c r="U66" s="18">
        <f t="shared" si="49"/>
        <v>0.0101991011922144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0.0333991011922144</v>
      </c>
      <c r="AR66" s="25">
        <f t="shared" si="55"/>
        <v>137.97</v>
      </c>
      <c r="AS66" s="1">
        <f t="shared" si="56"/>
        <v>0.1</v>
      </c>
      <c r="AT66" s="2">
        <f>$E$5/12</f>
        <v>2.51666666666667</v>
      </c>
      <c r="AU66" s="1">
        <f t="shared" si="57"/>
        <v>7769.98076198375</v>
      </c>
    </row>
    <row r="67" s="1" customFormat="1" spans="1:47">
      <c r="A67" s="6"/>
      <c r="B67" s="6"/>
      <c r="C67" s="9">
        <v>7</v>
      </c>
      <c r="D67" s="12">
        <v>27.8572348574194</v>
      </c>
      <c r="E67" s="13">
        <f t="shared" si="58"/>
        <v>26.2302588773333</v>
      </c>
      <c r="F67" s="9" t="s">
        <v>109</v>
      </c>
      <c r="G67" s="6">
        <v>8</v>
      </c>
      <c r="H67" s="11">
        <f t="shared" si="40"/>
        <v>27.8572348574194</v>
      </c>
      <c r="I67" s="11">
        <f t="shared" si="41"/>
        <v>301.007234857419</v>
      </c>
      <c r="J67" s="11">
        <f t="shared" si="42"/>
        <v>0.471978801631782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3.52695344550957</v>
      </c>
      <c r="P67" s="11">
        <f t="shared" si="45"/>
        <v>1.66464726062269</v>
      </c>
      <c r="Q67" s="16">
        <f t="shared" si="46"/>
        <v>0.166464726062269</v>
      </c>
      <c r="R67" s="11">
        <f t="shared" si="47"/>
        <v>0.13797</v>
      </c>
      <c r="S67" s="17">
        <f t="shared" si="48"/>
        <v>1.20652841967289</v>
      </c>
      <c r="T67" s="3">
        <v>0.01</v>
      </c>
      <c r="U67" s="18">
        <f t="shared" si="49"/>
        <v>0.0120652841967289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0.0352652841967289</v>
      </c>
      <c r="AR67" s="25">
        <f t="shared" si="55"/>
        <v>137.97</v>
      </c>
      <c r="AS67" s="1">
        <f t="shared" si="56"/>
        <v>0.1</v>
      </c>
      <c r="AT67" s="2">
        <f>$E$5/12</f>
        <v>2.51666666666667</v>
      </c>
      <c r="AU67" s="1">
        <f t="shared" si="57"/>
        <v>8204.13035061997</v>
      </c>
    </row>
    <row r="68" s="1" customFormat="1" spans="1:47">
      <c r="A68" s="6"/>
      <c r="B68" s="6"/>
      <c r="C68" s="9">
        <v>8</v>
      </c>
      <c r="D68" s="12">
        <v>25.6354970977419</v>
      </c>
      <c r="E68" s="13">
        <f t="shared" si="58"/>
        <v>27.8572348574194</v>
      </c>
      <c r="F68" s="9" t="s">
        <v>109</v>
      </c>
      <c r="G68" s="6">
        <v>9</v>
      </c>
      <c r="H68" s="11">
        <f t="shared" si="40"/>
        <v>25.6354970977419</v>
      </c>
      <c r="I68" s="11">
        <f t="shared" si="41"/>
        <v>298.785497097742</v>
      </c>
      <c r="J68" s="11">
        <f t="shared" si="42"/>
        <v>0.371074365150318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3.24200618488688</v>
      </c>
      <c r="P68" s="11">
        <f t="shared" si="45"/>
        <v>1.2030253868703</v>
      </c>
      <c r="Q68" s="16">
        <f t="shared" si="46"/>
        <v>0.12030253868703</v>
      </c>
      <c r="R68" s="11">
        <f t="shared" si="47"/>
        <v>0.13797</v>
      </c>
      <c r="S68" s="17">
        <f t="shared" si="48"/>
        <v>0.871947080430748</v>
      </c>
      <c r="T68" s="3">
        <v>0.01</v>
      </c>
      <c r="U68" s="18">
        <f t="shared" si="49"/>
        <v>0.00871947080430748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0.0267694708043075</v>
      </c>
      <c r="AR68" s="25">
        <f t="shared" si="55"/>
        <v>137.97</v>
      </c>
      <c r="AS68" s="1">
        <f t="shared" si="56"/>
        <v>0.1</v>
      </c>
      <c r="AT68" s="2">
        <f>$E$5/12</f>
        <v>2.51666666666667</v>
      </c>
      <c r="AU68" s="1">
        <f t="shared" si="57"/>
        <v>6227.66079724448</v>
      </c>
    </row>
    <row r="69" s="1" customFormat="1" spans="1:47">
      <c r="A69" s="6"/>
      <c r="B69" s="6"/>
      <c r="C69" s="9">
        <v>9</v>
      </c>
      <c r="D69" s="12">
        <v>22.775933442</v>
      </c>
      <c r="E69" s="13">
        <f t="shared" si="58"/>
        <v>25.6354970977419</v>
      </c>
      <c r="F69" s="9" t="s">
        <v>109</v>
      </c>
      <c r="G69" s="6">
        <v>10</v>
      </c>
      <c r="H69" s="11">
        <f t="shared" si="40"/>
        <v>22.775933442</v>
      </c>
      <c r="I69" s="11">
        <f t="shared" si="41"/>
        <v>295.925933442</v>
      </c>
      <c r="J69" s="11">
        <f t="shared" si="42"/>
        <v>0.270832959732803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3.41868079801657</v>
      </c>
      <c r="P69" s="11">
        <f t="shared" si="45"/>
        <v>0.925891438908528</v>
      </c>
      <c r="Q69" s="16">
        <f t="shared" si="46"/>
        <v>0.0925891438908528</v>
      </c>
      <c r="R69" s="11">
        <f t="shared" si="47"/>
        <v>0.13797</v>
      </c>
      <c r="S69" s="17">
        <f t="shared" si="48"/>
        <v>0.671081712624866</v>
      </c>
      <c r="T69" s="3">
        <v>0.01</v>
      </c>
      <c r="U69" s="18">
        <f t="shared" si="49"/>
        <v>0.00671081712624866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0.0247608171262487</v>
      </c>
      <c r="AR69" s="25">
        <f t="shared" si="55"/>
        <v>137.97</v>
      </c>
      <c r="AS69" s="1">
        <f t="shared" si="56"/>
        <v>0.1</v>
      </c>
      <c r="AT69" s="2">
        <f>$E$5/12</f>
        <v>2.51666666666667</v>
      </c>
      <c r="AU69" s="1">
        <f t="shared" si="57"/>
        <v>5760.3667719896</v>
      </c>
    </row>
    <row r="70" s="1" customFormat="1" spans="1:47">
      <c r="A70" s="6"/>
      <c r="B70" s="6"/>
      <c r="C70" s="9">
        <v>10</v>
      </c>
      <c r="D70" s="12">
        <v>15.4731373712258</v>
      </c>
      <c r="E70" s="13">
        <f t="shared" si="58"/>
        <v>22.775933442</v>
      </c>
      <c r="F70" s="9" t="s">
        <v>109</v>
      </c>
      <c r="G70" s="6">
        <v>11</v>
      </c>
      <c r="H70" s="11">
        <f t="shared" si="40"/>
        <v>15.4731373712258</v>
      </c>
      <c r="I70" s="11">
        <f t="shared" si="41"/>
        <v>288.623137371226</v>
      </c>
      <c r="J70" s="11">
        <f t="shared" si="42"/>
        <v>0.11780017254374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2.36814989115264</v>
      </c>
      <c r="O70" s="11">
        <f t="shared" si="59"/>
        <v>1.5043394679554</v>
      </c>
      <c r="P70" s="11">
        <f t="shared" si="45"/>
        <v>0.177211448889504</v>
      </c>
      <c r="Q70" s="16">
        <f t="shared" si="46"/>
        <v>0.0177211448889504</v>
      </c>
      <c r="R70" s="11">
        <f t="shared" si="47"/>
        <v>0.13797</v>
      </c>
      <c r="S70" s="17">
        <f t="shared" si="48"/>
        <v>0.12844201557549</v>
      </c>
      <c r="T70" s="3">
        <v>0.01</v>
      </c>
      <c r="U70" s="18">
        <f t="shared" si="49"/>
        <v>0.0012844201557549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0.0135844201557549</v>
      </c>
      <c r="AR70" s="25">
        <f t="shared" si="55"/>
        <v>137.97</v>
      </c>
      <c r="AS70" s="1">
        <f t="shared" si="56"/>
        <v>0.1</v>
      </c>
      <c r="AT70" s="2">
        <f>$E$5/12</f>
        <v>2.51666666666667</v>
      </c>
      <c r="AU70" s="1">
        <f t="shared" si="57"/>
        <v>3160.28514256919</v>
      </c>
    </row>
    <row r="71" s="1" customFormat="1" spans="1:48">
      <c r="A71" s="6"/>
      <c r="B71" s="6"/>
      <c r="C71" s="9">
        <v>11</v>
      </c>
      <c r="D71" s="12">
        <v>9.1634180051</v>
      </c>
      <c r="E71" s="13">
        <f t="shared" si="58"/>
        <v>15.4731373712258</v>
      </c>
      <c r="F71" s="9" t="s">
        <v>111</v>
      </c>
      <c r="G71" s="6">
        <v>12</v>
      </c>
      <c r="H71" s="11">
        <f t="shared" si="40"/>
        <v>9.1634180051</v>
      </c>
      <c r="I71" s="11">
        <f t="shared" si="41"/>
        <v>282.3134180051</v>
      </c>
      <c r="J71" s="11">
        <f t="shared" si="42"/>
        <v>0.0554235156385639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2.7068280190659</v>
      </c>
      <c r="P71" s="11">
        <f t="shared" si="45"/>
        <v>0.150021925045602</v>
      </c>
      <c r="Q71" s="16">
        <f t="shared" si="46"/>
        <v>0.0150021925045602</v>
      </c>
      <c r="R71" s="11">
        <f t="shared" si="47"/>
        <v>0.13797</v>
      </c>
      <c r="S71" s="17">
        <f t="shared" si="48"/>
        <v>0.108735177970285</v>
      </c>
      <c r="T71" s="3">
        <v>0.01</v>
      </c>
      <c r="U71" s="18">
        <f t="shared" si="49"/>
        <v>0.00108735177970285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0.0133873517797028</v>
      </c>
      <c r="AR71" s="25">
        <f t="shared" si="55"/>
        <v>137.97</v>
      </c>
      <c r="AS71" s="1">
        <f t="shared" si="56"/>
        <v>0.1</v>
      </c>
      <c r="AT71" s="2">
        <f>$E$5/12</f>
        <v>2.51666666666667</v>
      </c>
      <c r="AU71" s="1">
        <f t="shared" si="57"/>
        <v>3114.43907378106</v>
      </c>
      <c r="AV71" s="1">
        <f>SUM(AU60:AU71)</f>
        <v>57649.8664299105</v>
      </c>
    </row>
    <row r="72" s="1" customFormat="1" spans="1:46">
      <c r="A72" s="6"/>
      <c r="B72" s="6"/>
      <c r="C72" s="9">
        <v>12</v>
      </c>
      <c r="D72" s="12">
        <v>2.20410239077419</v>
      </c>
      <c r="E72" s="13">
        <f t="shared" si="58"/>
        <v>9.1634180051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0.44</v>
      </c>
      <c r="E76" s="9"/>
      <c r="F76" s="9"/>
      <c r="G76" s="6">
        <v>1</v>
      </c>
      <c r="H76" s="11">
        <f t="shared" ref="H76:H87" si="60">E77</f>
        <v>0.44</v>
      </c>
      <c r="I76" s="11">
        <f t="shared" ref="I76:I87" si="61">H76+273.15</f>
        <v>273.59</v>
      </c>
      <c r="J76" s="11">
        <f t="shared" ref="J76:J87" si="62">EXP(($C$18*(I76-$C$16))/($C$19*I76*$C$16))</f>
        <v>0.0184545855435736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0.00144429431169329</v>
      </c>
      <c r="Q76" s="16">
        <f t="shared" ref="Q76:Q87" si="66">P76*$B$78</f>
        <v>0.000274415919221724</v>
      </c>
      <c r="R76" s="11">
        <f t="shared" ref="R76:R87" si="67">L76*$B$78</f>
        <v>0.0148697958333333</v>
      </c>
      <c r="S76" s="17">
        <f t="shared" ref="S76:S87" si="68">Q76/R76</f>
        <v>0.0184545855435736</v>
      </c>
      <c r="T76" s="3">
        <v>0.01</v>
      </c>
      <c r="U76" s="18">
        <f t="shared" ref="U76:U87" si="69">S76*T76</f>
        <v>0.000184545855435736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0.0117845458554357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$E$8/12</f>
        <v>157.9</v>
      </c>
      <c r="AU76" s="1">
        <f t="shared" ref="AU76:AU87" si="77">AT76*10000*AS76*0.67*AR76*AQ76</f>
        <v>18538.5084363339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-0.045577563</v>
      </c>
      <c r="E77" s="13">
        <f t="shared" ref="E77:E88" si="78">D76</f>
        <v>0.44</v>
      </c>
      <c r="F77" s="9" t="s">
        <v>109</v>
      </c>
      <c r="G77" s="6">
        <v>2</v>
      </c>
      <c r="H77" s="11">
        <f t="shared" si="60"/>
        <v>-0.045577563</v>
      </c>
      <c r="I77" s="11">
        <f t="shared" si="61"/>
        <v>273.104422437</v>
      </c>
      <c r="J77" s="11">
        <f t="shared" si="62"/>
        <v>0.0173230146707276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0.155079872354973</v>
      </c>
      <c r="P77" s="11">
        <f t="shared" si="65"/>
        <v>0.00268645090393977</v>
      </c>
      <c r="Q77" s="16">
        <f t="shared" si="66"/>
        <v>0.000510425671748557</v>
      </c>
      <c r="R77" s="11">
        <f t="shared" si="67"/>
        <v>0.0148697958333333</v>
      </c>
      <c r="S77" s="17">
        <f t="shared" si="68"/>
        <v>0.0343263402853418</v>
      </c>
      <c r="T77" s="3">
        <v>0.01</v>
      </c>
      <c r="U77" s="18">
        <f t="shared" si="69"/>
        <v>0.000343263402853418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0.0119432634028534</v>
      </c>
      <c r="AR77" s="25">
        <f t="shared" si="74"/>
        <v>7.82620833333333</v>
      </c>
      <c r="AS77" s="1">
        <f t="shared" si="75"/>
        <v>0.19</v>
      </c>
      <c r="AT77" s="2">
        <f t="shared" si="76"/>
        <v>157.9</v>
      </c>
      <c r="AU77" s="1">
        <f t="shared" si="77"/>
        <v>18788.1902338246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2">
        <v>1.55181576660714</v>
      </c>
      <c r="E78" s="13">
        <f t="shared" si="78"/>
        <v>-0.045577563</v>
      </c>
      <c r="F78" s="9" t="s">
        <v>109</v>
      </c>
      <c r="G78" s="6">
        <v>3</v>
      </c>
      <c r="H78" s="11">
        <f t="shared" si="60"/>
        <v>1.55181576660714</v>
      </c>
      <c r="I78" s="11">
        <f t="shared" si="61"/>
        <v>274.701815766607</v>
      </c>
      <c r="J78" s="11">
        <f t="shared" si="62"/>
        <v>0.0213137864801443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0.230655504784367</v>
      </c>
      <c r="P78" s="11">
        <f t="shared" si="65"/>
        <v>0.00491614217944391</v>
      </c>
      <c r="Q78" s="16">
        <f t="shared" si="66"/>
        <v>0.000934067014094342</v>
      </c>
      <c r="R78" s="11">
        <f t="shared" si="67"/>
        <v>0.0148697958333333</v>
      </c>
      <c r="S78" s="17">
        <f t="shared" si="68"/>
        <v>0.0628163980570913</v>
      </c>
      <c r="T78" s="3">
        <v>0.01</v>
      </c>
      <c r="U78" s="18">
        <f t="shared" si="69"/>
        <v>0.000628163980570913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0.0122281639805709</v>
      </c>
      <c r="AR78" s="25">
        <f t="shared" si="74"/>
        <v>7.82620833333333</v>
      </c>
      <c r="AS78" s="1">
        <f t="shared" si="75"/>
        <v>0.19</v>
      </c>
      <c r="AT78" s="2">
        <f t="shared" si="76"/>
        <v>157.9</v>
      </c>
      <c r="AU78" s="1">
        <f t="shared" si="77"/>
        <v>19236.3731191325</v>
      </c>
    </row>
    <row r="79" s="1" customFormat="1" spans="1:47">
      <c r="A79" s="6"/>
      <c r="B79" s="6"/>
      <c r="C79" s="9">
        <v>3</v>
      </c>
      <c r="D79" s="12">
        <v>9.96283574409678</v>
      </c>
      <c r="E79" s="13">
        <f t="shared" si="78"/>
        <v>1.55181576660714</v>
      </c>
      <c r="F79" s="9" t="s">
        <v>109</v>
      </c>
      <c r="G79" s="6">
        <v>4</v>
      </c>
      <c r="H79" s="11">
        <f t="shared" si="60"/>
        <v>9.96283574409678</v>
      </c>
      <c r="I79" s="11">
        <f t="shared" si="61"/>
        <v>283.112835744097</v>
      </c>
      <c r="J79" s="11">
        <f t="shared" si="62"/>
        <v>0.0610925793657155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0.304001445938256</v>
      </c>
      <c r="P79" s="11">
        <f t="shared" si="65"/>
        <v>0.0185722324632752</v>
      </c>
      <c r="Q79" s="16">
        <f t="shared" si="66"/>
        <v>0.00352872416802229</v>
      </c>
      <c r="R79" s="11">
        <f t="shared" si="67"/>
        <v>0.0148697958333333</v>
      </c>
      <c r="S79" s="17">
        <f t="shared" si="68"/>
        <v>0.237308178778892</v>
      </c>
      <c r="T79" s="3">
        <v>0.01</v>
      </c>
      <c r="U79" s="18">
        <f t="shared" si="69"/>
        <v>0.00237308178778892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0.0214730817877889</v>
      </c>
      <c r="AR79" s="25">
        <f t="shared" si="74"/>
        <v>7.82620833333333</v>
      </c>
      <c r="AS79" s="1">
        <f t="shared" si="75"/>
        <v>0.19</v>
      </c>
      <c r="AT79" s="2">
        <f t="shared" si="76"/>
        <v>157.9</v>
      </c>
      <c r="AU79" s="1">
        <f t="shared" si="77"/>
        <v>33779.7410914562</v>
      </c>
    </row>
    <row r="80" s="1" customFormat="1" spans="1:47">
      <c r="A80" s="6"/>
      <c r="B80" s="6"/>
      <c r="C80" s="9">
        <v>4</v>
      </c>
      <c r="D80" s="12">
        <v>14.0334317907667</v>
      </c>
      <c r="E80" s="13">
        <f t="shared" si="78"/>
        <v>9.96283574409678</v>
      </c>
      <c r="F80" s="9" t="s">
        <v>109</v>
      </c>
      <c r="G80" s="6">
        <v>5</v>
      </c>
      <c r="H80" s="11">
        <f t="shared" si="60"/>
        <v>14.0334317907667</v>
      </c>
      <c r="I80" s="11">
        <f t="shared" si="61"/>
        <v>287.183431790767</v>
      </c>
      <c r="J80" s="11">
        <f t="shared" si="62"/>
        <v>0.0994712039213283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0.271157752801232</v>
      </c>
      <c r="O80" s="11">
        <f t="shared" si="79"/>
        <v>0.0925335440070824</v>
      </c>
      <c r="P80" s="11">
        <f t="shared" si="65"/>
        <v>0.0092044230254917</v>
      </c>
      <c r="Q80" s="16">
        <f t="shared" si="66"/>
        <v>0.00174884037484342</v>
      </c>
      <c r="R80" s="11">
        <f t="shared" si="67"/>
        <v>0.0148697958333333</v>
      </c>
      <c r="S80" s="17">
        <f t="shared" si="68"/>
        <v>0.117610247944567</v>
      </c>
      <c r="T80" s="3">
        <v>0.01</v>
      </c>
      <c r="U80" s="18">
        <f t="shared" si="69"/>
        <v>0.00117610247944567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0.0202761024794457</v>
      </c>
      <c r="AR80" s="25">
        <f t="shared" si="74"/>
        <v>7.82620833333333</v>
      </c>
      <c r="AS80" s="1">
        <f t="shared" si="75"/>
        <v>0.19</v>
      </c>
      <c r="AT80" s="2">
        <f t="shared" si="76"/>
        <v>157.9</v>
      </c>
      <c r="AU80" s="1">
        <f t="shared" si="77"/>
        <v>31896.7486301385</v>
      </c>
    </row>
    <row r="81" s="1" customFormat="1" spans="1:47">
      <c r="A81" s="6"/>
      <c r="B81" s="6"/>
      <c r="C81" s="9">
        <v>5</v>
      </c>
      <c r="D81" s="12">
        <v>21.5654811335484</v>
      </c>
      <c r="E81" s="13">
        <f t="shared" si="78"/>
        <v>14.0334317907667</v>
      </c>
      <c r="F81" s="9" t="s">
        <v>111</v>
      </c>
      <c r="G81" s="6">
        <v>6</v>
      </c>
      <c r="H81" s="11">
        <f t="shared" si="60"/>
        <v>21.5654811335484</v>
      </c>
      <c r="I81" s="11">
        <f t="shared" si="61"/>
        <v>294.715481133548</v>
      </c>
      <c r="J81" s="11">
        <f t="shared" si="62"/>
        <v>0.236598414626509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0.161591204314924</v>
      </c>
      <c r="P81" s="11">
        <f t="shared" si="65"/>
        <v>0.0382322227584993</v>
      </c>
      <c r="Q81" s="16">
        <f t="shared" si="66"/>
        <v>0.00726412232411487</v>
      </c>
      <c r="R81" s="11">
        <f t="shared" si="67"/>
        <v>0.0148697958333333</v>
      </c>
      <c r="S81" s="17">
        <f t="shared" si="68"/>
        <v>0.488515269848631</v>
      </c>
      <c r="T81" s="3">
        <v>0.01</v>
      </c>
      <c r="U81" s="18">
        <f t="shared" si="69"/>
        <v>0.00488515269848631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0.0239851526984863</v>
      </c>
      <c r="AR81" s="25">
        <f t="shared" si="74"/>
        <v>7.82620833333333</v>
      </c>
      <c r="AS81" s="1">
        <f t="shared" si="75"/>
        <v>0.19</v>
      </c>
      <c r="AT81" s="2">
        <f t="shared" si="76"/>
        <v>157.9</v>
      </c>
      <c r="AU81" s="1">
        <f t="shared" si="77"/>
        <v>37731.5308627313</v>
      </c>
    </row>
    <row r="82" s="1" customFormat="1" spans="1:47">
      <c r="A82" s="6"/>
      <c r="B82" s="6"/>
      <c r="C82" s="9">
        <v>6</v>
      </c>
      <c r="D82" s="12">
        <v>26.2302588773333</v>
      </c>
      <c r="E82" s="13">
        <f t="shared" si="78"/>
        <v>21.5654811335484</v>
      </c>
      <c r="F82" s="9" t="s">
        <v>109</v>
      </c>
      <c r="G82" s="6">
        <v>7</v>
      </c>
      <c r="H82" s="11">
        <f t="shared" si="60"/>
        <v>26.2302588773333</v>
      </c>
      <c r="I82" s="11">
        <f t="shared" si="61"/>
        <v>299.380258877333</v>
      </c>
      <c r="J82" s="11">
        <f t="shared" si="62"/>
        <v>0.395892615618621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0.201621064889758</v>
      </c>
      <c r="P82" s="11">
        <f t="shared" si="65"/>
        <v>0.079820290743018</v>
      </c>
      <c r="Q82" s="16">
        <f t="shared" si="66"/>
        <v>0.0151658552411734</v>
      </c>
      <c r="R82" s="11">
        <f t="shared" si="67"/>
        <v>0.0148697958333333</v>
      </c>
      <c r="S82" s="17">
        <f t="shared" si="68"/>
        <v>1.01991011922144</v>
      </c>
      <c r="T82" s="3">
        <v>0.01</v>
      </c>
      <c r="U82" s="18">
        <f t="shared" si="69"/>
        <v>0.0101991011922144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0.0350991011922144</v>
      </c>
      <c r="AR82" s="25">
        <f t="shared" si="74"/>
        <v>7.82620833333333</v>
      </c>
      <c r="AS82" s="1">
        <f t="shared" si="75"/>
        <v>0.19</v>
      </c>
      <c r="AT82" s="2">
        <f t="shared" si="76"/>
        <v>157.9</v>
      </c>
      <c r="AU82" s="1">
        <f t="shared" si="77"/>
        <v>55215.1089691309</v>
      </c>
    </row>
    <row r="83" s="1" customFormat="1" spans="1:47">
      <c r="A83" s="6"/>
      <c r="B83" s="6"/>
      <c r="C83" s="9">
        <v>7</v>
      </c>
      <c r="D83" s="12">
        <v>27.8572348574194</v>
      </c>
      <c r="E83" s="13">
        <f t="shared" si="78"/>
        <v>26.2302588773333</v>
      </c>
      <c r="F83" s="9" t="s">
        <v>109</v>
      </c>
      <c r="G83" s="6">
        <v>8</v>
      </c>
      <c r="H83" s="11">
        <f t="shared" si="60"/>
        <v>27.8572348574194</v>
      </c>
      <c r="I83" s="11">
        <f t="shared" si="61"/>
        <v>301.007234857419</v>
      </c>
      <c r="J83" s="11">
        <f t="shared" si="62"/>
        <v>0.471978801631782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0.200062857480073</v>
      </c>
      <c r="P83" s="11">
        <f t="shared" si="65"/>
        <v>0.094425427724475</v>
      </c>
      <c r="Q83" s="16">
        <f t="shared" si="66"/>
        <v>0.0179408312676503</v>
      </c>
      <c r="R83" s="11">
        <f t="shared" si="67"/>
        <v>0.0148697958333333</v>
      </c>
      <c r="S83" s="17">
        <f t="shared" si="68"/>
        <v>1.2065284196729</v>
      </c>
      <c r="T83" s="3">
        <v>0.01</v>
      </c>
      <c r="U83" s="18">
        <f t="shared" si="69"/>
        <v>0.012065284196729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0.036965284196729</v>
      </c>
      <c r="AR83" s="25">
        <f t="shared" si="74"/>
        <v>7.82620833333333</v>
      </c>
      <c r="AS83" s="1">
        <f t="shared" si="75"/>
        <v>0.19</v>
      </c>
      <c r="AT83" s="2">
        <f t="shared" si="76"/>
        <v>157.9</v>
      </c>
      <c r="AU83" s="1">
        <f t="shared" si="77"/>
        <v>58150.8393568215</v>
      </c>
    </row>
    <row r="84" s="1" customFormat="1" spans="1:47">
      <c r="A84" s="6"/>
      <c r="B84" s="6"/>
      <c r="C84" s="9">
        <v>8</v>
      </c>
      <c r="D84" s="12">
        <v>25.6354970977419</v>
      </c>
      <c r="E84" s="13">
        <f t="shared" si="78"/>
        <v>27.8572348574194</v>
      </c>
      <c r="F84" s="9" t="s">
        <v>109</v>
      </c>
      <c r="G84" s="6">
        <v>9</v>
      </c>
      <c r="H84" s="11">
        <f t="shared" si="60"/>
        <v>25.6354970977419</v>
      </c>
      <c r="I84" s="11">
        <f t="shared" si="61"/>
        <v>298.785497097742</v>
      </c>
      <c r="J84" s="11">
        <f t="shared" si="62"/>
        <v>0.371074365150318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0.183899513088932</v>
      </c>
      <c r="P84" s="11">
        <f t="shared" si="65"/>
        <v>0.0682403950709279</v>
      </c>
      <c r="Q84" s="16">
        <f t="shared" si="66"/>
        <v>0.0129656750634763</v>
      </c>
      <c r="R84" s="11">
        <f t="shared" si="67"/>
        <v>0.0148697958333333</v>
      </c>
      <c r="S84" s="17">
        <f t="shared" si="68"/>
        <v>0.87194708043075</v>
      </c>
      <c r="T84" s="3">
        <v>0.01</v>
      </c>
      <c r="U84" s="18">
        <f t="shared" si="69"/>
        <v>0.0087194708043075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0.0278194708043075</v>
      </c>
      <c r="AR84" s="25">
        <f t="shared" si="74"/>
        <v>7.82620833333333</v>
      </c>
      <c r="AS84" s="1">
        <f t="shared" si="75"/>
        <v>0.19</v>
      </c>
      <c r="AT84" s="2">
        <f t="shared" si="76"/>
        <v>157.9</v>
      </c>
      <c r="AU84" s="1">
        <f t="shared" si="77"/>
        <v>43763.3745522839</v>
      </c>
    </row>
    <row r="85" s="1" customFormat="1" spans="1:47">
      <c r="A85" s="6"/>
      <c r="B85" s="6"/>
      <c r="C85" s="9">
        <v>9</v>
      </c>
      <c r="D85" s="12">
        <v>22.775933442</v>
      </c>
      <c r="E85" s="13">
        <f t="shared" si="78"/>
        <v>25.6354970977419</v>
      </c>
      <c r="F85" s="9" t="s">
        <v>109</v>
      </c>
      <c r="G85" s="6">
        <v>10</v>
      </c>
      <c r="H85" s="11">
        <f t="shared" si="60"/>
        <v>22.775933442</v>
      </c>
      <c r="I85" s="11">
        <f t="shared" si="61"/>
        <v>295.925933442</v>
      </c>
      <c r="J85" s="11">
        <f t="shared" si="62"/>
        <v>0.270832959732803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0.193921201351337</v>
      </c>
      <c r="P85" s="11">
        <f t="shared" si="65"/>
        <v>0.0525202529169233</v>
      </c>
      <c r="Q85" s="16">
        <f t="shared" si="66"/>
        <v>0.00997884805421543</v>
      </c>
      <c r="R85" s="11">
        <f t="shared" si="67"/>
        <v>0.0148697958333333</v>
      </c>
      <c r="S85" s="17">
        <f t="shared" si="68"/>
        <v>0.671081712624868</v>
      </c>
      <c r="T85" s="3">
        <v>0.01</v>
      </c>
      <c r="U85" s="18">
        <f t="shared" si="69"/>
        <v>0.00671081712624868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0.0258108171262487</v>
      </c>
      <c r="AR85" s="25">
        <f t="shared" si="74"/>
        <v>7.82620833333333</v>
      </c>
      <c r="AS85" s="1">
        <f t="shared" si="75"/>
        <v>0.19</v>
      </c>
      <c r="AT85" s="2">
        <f t="shared" si="76"/>
        <v>157.9</v>
      </c>
      <c r="AU85" s="1">
        <f t="shared" si="77"/>
        <v>40603.5206543766</v>
      </c>
    </row>
    <row r="86" s="1" customFormat="1" spans="1:47">
      <c r="A86" s="6"/>
      <c r="B86" s="6"/>
      <c r="C86" s="9">
        <v>10</v>
      </c>
      <c r="D86" s="12">
        <v>15.4731373712258</v>
      </c>
      <c r="E86" s="13">
        <f t="shared" si="78"/>
        <v>22.775933442</v>
      </c>
      <c r="F86" s="9" t="s">
        <v>109</v>
      </c>
      <c r="G86" s="6">
        <v>11</v>
      </c>
      <c r="H86" s="11">
        <f t="shared" si="60"/>
        <v>15.4731373712258</v>
      </c>
      <c r="I86" s="11">
        <f t="shared" si="61"/>
        <v>288.623137371226</v>
      </c>
      <c r="J86" s="11">
        <f t="shared" si="62"/>
        <v>0.11780017254374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0.134330901012693</v>
      </c>
      <c r="O86" s="11">
        <f t="shared" si="79"/>
        <v>0.085332130755054</v>
      </c>
      <c r="P86" s="11">
        <f t="shared" si="65"/>
        <v>0.0100521397264703</v>
      </c>
      <c r="Q86" s="16">
        <f t="shared" si="66"/>
        <v>0.00190990654802936</v>
      </c>
      <c r="R86" s="11">
        <f t="shared" si="67"/>
        <v>0.0148697958333333</v>
      </c>
      <c r="S86" s="17">
        <f t="shared" si="68"/>
        <v>0.12844201557549</v>
      </c>
      <c r="T86" s="3">
        <v>0.01</v>
      </c>
      <c r="U86" s="18">
        <f t="shared" si="69"/>
        <v>0.0012844201557549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0.0128844201557549</v>
      </c>
      <c r="AR86" s="25">
        <f t="shared" si="74"/>
        <v>7.82620833333333</v>
      </c>
      <c r="AS86" s="1">
        <f t="shared" si="75"/>
        <v>0.19</v>
      </c>
      <c r="AT86" s="2">
        <f t="shared" si="76"/>
        <v>157.9</v>
      </c>
      <c r="AU86" s="1">
        <f t="shared" si="77"/>
        <v>20268.7430372684</v>
      </c>
    </row>
    <row r="87" s="1" customFormat="1" spans="1:48">
      <c r="A87" s="6"/>
      <c r="B87" s="6"/>
      <c r="C87" s="9">
        <v>11</v>
      </c>
      <c r="D87" s="12">
        <v>9.1634180051</v>
      </c>
      <c r="E87" s="13">
        <f t="shared" si="78"/>
        <v>15.4731373712258</v>
      </c>
      <c r="F87" s="9" t="s">
        <v>111</v>
      </c>
      <c r="G87" s="6">
        <v>12</v>
      </c>
      <c r="H87" s="11">
        <f t="shared" si="60"/>
        <v>9.1634180051</v>
      </c>
      <c r="I87" s="11">
        <f t="shared" si="61"/>
        <v>282.3134180051</v>
      </c>
      <c r="J87" s="11">
        <f t="shared" si="62"/>
        <v>0.0554235156385639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0.153542074361917</v>
      </c>
      <c r="P87" s="11">
        <f t="shared" si="65"/>
        <v>0.00850984155957524</v>
      </c>
      <c r="Q87" s="16">
        <f t="shared" si="66"/>
        <v>0.0016168698963193</v>
      </c>
      <c r="R87" s="11">
        <f t="shared" si="67"/>
        <v>0.0148697958333333</v>
      </c>
      <c r="S87" s="17">
        <f t="shared" si="68"/>
        <v>0.108735177970285</v>
      </c>
      <c r="T87" s="3">
        <v>0.01</v>
      </c>
      <c r="U87" s="18">
        <f t="shared" si="69"/>
        <v>0.00108735177970285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0.0126873517797029</v>
      </c>
      <c r="AR87" s="25">
        <f t="shared" si="74"/>
        <v>7.82620833333333</v>
      </c>
      <c r="AS87" s="1">
        <f t="shared" si="75"/>
        <v>0.19</v>
      </c>
      <c r="AT87" s="2">
        <f t="shared" si="76"/>
        <v>157.9</v>
      </c>
      <c r="AU87" s="1">
        <f t="shared" si="77"/>
        <v>19958.7307723247</v>
      </c>
      <c r="AV87" s="1">
        <f>SUM(AU76:AU87)</f>
        <v>397931.409715823</v>
      </c>
    </row>
    <row r="88" s="1" customFormat="1" spans="1:46">
      <c r="A88" s="6"/>
      <c r="B88" s="6"/>
      <c r="C88" s="9">
        <v>12</v>
      </c>
      <c r="D88" s="12">
        <v>2.20410239077419</v>
      </c>
      <c r="E88" s="13">
        <f t="shared" si="78"/>
        <v>9.1634180051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0.44</v>
      </c>
      <c r="E91" s="9"/>
      <c r="F91" s="9"/>
      <c r="G91" s="6">
        <v>1</v>
      </c>
      <c r="H91" s="11">
        <f t="shared" ref="H91:H102" si="80">E92</f>
        <v>0.44</v>
      </c>
      <c r="I91" s="11">
        <f t="shared" ref="I91:I102" si="81">H91+273.15</f>
        <v>273.59</v>
      </c>
      <c r="J91" s="11">
        <f t="shared" ref="J91:J102" si="82">EXP(($C$18*(I91-$C$16))/($C$19*I91*$C$16))</f>
        <v>0.0184545855435736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0.00140107213446811</v>
      </c>
      <c r="Q91" s="16">
        <f t="shared" ref="Q91:Q102" si="86">P91*$B$93</f>
        <v>0.00025219298420426</v>
      </c>
      <c r="R91" s="11">
        <f t="shared" ref="R91:R102" si="87">L91*$B$93</f>
        <v>0.0136656</v>
      </c>
      <c r="S91" s="17">
        <f t="shared" ref="S91:S102" si="88">Q91/R91</f>
        <v>0.0184545855435736</v>
      </c>
      <c r="T91" s="3">
        <v>0.01</v>
      </c>
      <c r="U91" s="18">
        <f t="shared" ref="U91:U102" si="89">S91*T91</f>
        <v>0.000184545855435736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0.0149845458554357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149.208333333333</v>
      </c>
      <c r="AU91" s="1">
        <f t="shared" ref="AU91:AU102" si="96">AT91*10000*AS91*0.67*AR91*AQ91</f>
        <v>20471.0524779049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-0.045577563</v>
      </c>
      <c r="E92" s="13">
        <f t="shared" ref="E92:E103" si="97">D91</f>
        <v>0.44</v>
      </c>
      <c r="F92" s="9" t="s">
        <v>109</v>
      </c>
      <c r="G92" s="6">
        <v>2</v>
      </c>
      <c r="H92" s="11">
        <f t="shared" si="80"/>
        <v>-0.045577563</v>
      </c>
      <c r="I92" s="11">
        <f t="shared" si="81"/>
        <v>273.104422437</v>
      </c>
      <c r="J92" s="11">
        <f t="shared" si="82"/>
        <v>0.0173230146707276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0.150438927865532</v>
      </c>
      <c r="P92" s="11">
        <f t="shared" si="85"/>
        <v>0.00260605575446315</v>
      </c>
      <c r="Q92" s="16">
        <f t="shared" si="86"/>
        <v>0.000469090035803366</v>
      </c>
      <c r="R92" s="11">
        <f t="shared" si="87"/>
        <v>0.0136656</v>
      </c>
      <c r="S92" s="17">
        <f t="shared" si="88"/>
        <v>0.0343263402853417</v>
      </c>
      <c r="T92" s="3">
        <v>0.01</v>
      </c>
      <c r="U92" s="18">
        <f t="shared" si="89"/>
        <v>0.000343263402853417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0.0151432634028534</v>
      </c>
      <c r="AR92" s="25">
        <f t="shared" si="93"/>
        <v>7.592</v>
      </c>
      <c r="AS92" s="1">
        <f t="shared" si="94"/>
        <v>0.18</v>
      </c>
      <c r="AT92" s="2">
        <f t="shared" si="95"/>
        <v>149.208333333333</v>
      </c>
      <c r="AU92" s="1">
        <f t="shared" si="96"/>
        <v>20687.8835566508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1.55181576660714</v>
      </c>
      <c r="E93" s="13">
        <f t="shared" si="97"/>
        <v>-0.045577563</v>
      </c>
      <c r="F93" s="9" t="s">
        <v>109</v>
      </c>
      <c r="G93" s="6">
        <v>3</v>
      </c>
      <c r="H93" s="11">
        <f t="shared" si="80"/>
        <v>1.55181576660714</v>
      </c>
      <c r="I93" s="11">
        <f t="shared" si="81"/>
        <v>274.701815766607</v>
      </c>
      <c r="J93" s="11">
        <f t="shared" si="82"/>
        <v>0.0213137864801443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0.223752872111069</v>
      </c>
      <c r="P93" s="11">
        <f t="shared" si="85"/>
        <v>0.00476902094049436</v>
      </c>
      <c r="Q93" s="16">
        <f t="shared" si="86"/>
        <v>0.000858423769288985</v>
      </c>
      <c r="R93" s="11">
        <f t="shared" si="87"/>
        <v>0.0136656</v>
      </c>
      <c r="S93" s="17">
        <f t="shared" si="88"/>
        <v>0.0628163980570912</v>
      </c>
      <c r="T93" s="3">
        <v>0.01</v>
      </c>
      <c r="U93" s="18">
        <f t="shared" si="89"/>
        <v>0.000628163980570912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0.0154281639805709</v>
      </c>
      <c r="AR93" s="25">
        <f t="shared" si="93"/>
        <v>7.592</v>
      </c>
      <c r="AS93" s="1">
        <f t="shared" si="94"/>
        <v>0.18</v>
      </c>
      <c r="AT93" s="2">
        <f t="shared" si="95"/>
        <v>149.208333333333</v>
      </c>
      <c r="AU93" s="1">
        <f t="shared" si="96"/>
        <v>21077.0988677925</v>
      </c>
    </row>
    <row r="94" s="1" customFormat="1" spans="1:47">
      <c r="A94" s="6"/>
      <c r="B94" s="6"/>
      <c r="C94" s="9">
        <v>3</v>
      </c>
      <c r="D94" s="12">
        <v>9.96283574409678</v>
      </c>
      <c r="E94" s="13">
        <f t="shared" si="97"/>
        <v>1.55181576660714</v>
      </c>
      <c r="F94" s="9" t="s">
        <v>109</v>
      </c>
      <c r="G94" s="6">
        <v>4</v>
      </c>
      <c r="H94" s="11">
        <f t="shared" si="80"/>
        <v>9.96283574409678</v>
      </c>
      <c r="I94" s="11">
        <f t="shared" si="81"/>
        <v>283.112835744097</v>
      </c>
      <c r="J94" s="11">
        <f t="shared" si="82"/>
        <v>0.0610925793657155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0.294903851170574</v>
      </c>
      <c r="P94" s="11">
        <f t="shared" si="85"/>
        <v>0.0180164369328935</v>
      </c>
      <c r="Q94" s="16">
        <f t="shared" si="86"/>
        <v>0.00324295864792082</v>
      </c>
      <c r="R94" s="11">
        <f t="shared" si="87"/>
        <v>0.0136656</v>
      </c>
      <c r="S94" s="17">
        <f t="shared" si="88"/>
        <v>0.237308178778892</v>
      </c>
      <c r="T94" s="3">
        <v>0.01</v>
      </c>
      <c r="U94" s="18">
        <f t="shared" si="89"/>
        <v>0.00237308178778892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0.0294730817877889</v>
      </c>
      <c r="AR94" s="25">
        <f t="shared" si="93"/>
        <v>7.592</v>
      </c>
      <c r="AS94" s="1">
        <f t="shared" si="94"/>
        <v>0.18</v>
      </c>
      <c r="AT94" s="2">
        <f t="shared" si="95"/>
        <v>149.208333333333</v>
      </c>
      <c r="AU94" s="1">
        <f t="shared" si="96"/>
        <v>40264.4838077988</v>
      </c>
    </row>
    <row r="95" s="1" customFormat="1" spans="1:47">
      <c r="A95" s="6"/>
      <c r="B95" s="6"/>
      <c r="C95" s="9">
        <v>4</v>
      </c>
      <c r="D95" s="12">
        <v>14.0334317907667</v>
      </c>
      <c r="E95" s="13">
        <f t="shared" si="97"/>
        <v>9.96283574409678</v>
      </c>
      <c r="F95" s="9" t="s">
        <v>109</v>
      </c>
      <c r="G95" s="6">
        <v>5</v>
      </c>
      <c r="H95" s="11">
        <f t="shared" si="80"/>
        <v>14.0334317907667</v>
      </c>
      <c r="I95" s="11">
        <f t="shared" si="81"/>
        <v>287.183431790767</v>
      </c>
      <c r="J95" s="11">
        <f t="shared" si="82"/>
        <v>0.0994712039213283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0.263043043525797</v>
      </c>
      <c r="O95" s="11">
        <f t="shared" si="98"/>
        <v>0.089764370711884</v>
      </c>
      <c r="P95" s="11">
        <f t="shared" si="85"/>
        <v>0.00892897002395153</v>
      </c>
      <c r="Q95" s="16">
        <f t="shared" si="86"/>
        <v>0.00160721460431127</v>
      </c>
      <c r="R95" s="11">
        <f t="shared" si="87"/>
        <v>0.0136656</v>
      </c>
      <c r="S95" s="17">
        <f t="shared" si="88"/>
        <v>0.117610247944567</v>
      </c>
      <c r="T95" s="3">
        <v>0.01</v>
      </c>
      <c r="U95" s="18">
        <f t="shared" si="89"/>
        <v>0.00117610247944567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0.0282761024794457</v>
      </c>
      <c r="AR95" s="25">
        <f t="shared" si="93"/>
        <v>7.592</v>
      </c>
      <c r="AS95" s="1">
        <f t="shared" si="94"/>
        <v>0.18</v>
      </c>
      <c r="AT95" s="2">
        <f t="shared" si="95"/>
        <v>149.208333333333</v>
      </c>
      <c r="AU95" s="1">
        <f t="shared" si="96"/>
        <v>38629.2373030025</v>
      </c>
    </row>
    <row r="96" s="1" customFormat="1" spans="1:47">
      <c r="A96" s="6"/>
      <c r="B96" s="6"/>
      <c r="C96" s="9">
        <v>5</v>
      </c>
      <c r="D96" s="12">
        <v>21.5654811335484</v>
      </c>
      <c r="E96" s="13">
        <f t="shared" si="97"/>
        <v>14.0334317907667</v>
      </c>
      <c r="F96" s="9" t="s">
        <v>111</v>
      </c>
      <c r="G96" s="6">
        <v>6</v>
      </c>
      <c r="H96" s="11">
        <f t="shared" si="80"/>
        <v>21.5654811335484</v>
      </c>
      <c r="I96" s="11">
        <f t="shared" si="81"/>
        <v>294.715481133548</v>
      </c>
      <c r="J96" s="11">
        <f t="shared" si="82"/>
        <v>0.236598414626509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0.156755400687933</v>
      </c>
      <c r="P96" s="11">
        <f t="shared" si="85"/>
        <v>0.037088079286908</v>
      </c>
      <c r="Q96" s="16">
        <f t="shared" si="86"/>
        <v>0.00667585427164344</v>
      </c>
      <c r="R96" s="11">
        <f t="shared" si="87"/>
        <v>0.0136656</v>
      </c>
      <c r="S96" s="17">
        <f t="shared" si="88"/>
        <v>0.48851526984863</v>
      </c>
      <c r="T96" s="3">
        <v>0.01</v>
      </c>
      <c r="U96" s="18">
        <f t="shared" si="89"/>
        <v>0.0048851526984863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0.0319851526984863</v>
      </c>
      <c r="AR96" s="25">
        <f t="shared" si="93"/>
        <v>7.592</v>
      </c>
      <c r="AS96" s="1">
        <f t="shared" si="94"/>
        <v>0.18</v>
      </c>
      <c r="AT96" s="2">
        <f t="shared" si="95"/>
        <v>149.208333333333</v>
      </c>
      <c r="AU96" s="1">
        <f t="shared" si="96"/>
        <v>43696.3352591025</v>
      </c>
    </row>
    <row r="97" s="1" customFormat="1" spans="1:47">
      <c r="A97" s="6"/>
      <c r="B97" s="6"/>
      <c r="C97" s="9">
        <v>6</v>
      </c>
      <c r="D97" s="12">
        <v>26.2302588773333</v>
      </c>
      <c r="E97" s="13">
        <f t="shared" si="97"/>
        <v>21.5654811335484</v>
      </c>
      <c r="F97" s="9" t="s">
        <v>109</v>
      </c>
      <c r="G97" s="6">
        <v>7</v>
      </c>
      <c r="H97" s="11">
        <f t="shared" si="80"/>
        <v>26.2302588773333</v>
      </c>
      <c r="I97" s="11">
        <f t="shared" si="81"/>
        <v>299.380258877333</v>
      </c>
      <c r="J97" s="11">
        <f t="shared" si="82"/>
        <v>0.395892615618621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0.195587321401024</v>
      </c>
      <c r="P97" s="11">
        <f t="shared" si="85"/>
        <v>0.0774315762512915</v>
      </c>
      <c r="Q97" s="16">
        <f t="shared" si="86"/>
        <v>0.0139376837252325</v>
      </c>
      <c r="R97" s="11">
        <f t="shared" si="87"/>
        <v>0.0136656</v>
      </c>
      <c r="S97" s="17">
        <f t="shared" si="88"/>
        <v>1.01991011922144</v>
      </c>
      <c r="T97" s="3">
        <v>0.01</v>
      </c>
      <c r="U97" s="18">
        <f t="shared" si="89"/>
        <v>0.0101991011922144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0.0446991011922144</v>
      </c>
      <c r="AR97" s="25">
        <f t="shared" si="93"/>
        <v>7.592</v>
      </c>
      <c r="AS97" s="1">
        <f t="shared" si="94"/>
        <v>0.18</v>
      </c>
      <c r="AT97" s="2">
        <f t="shared" si="95"/>
        <v>149.208333333333</v>
      </c>
      <c r="AU97" s="1">
        <f t="shared" si="96"/>
        <v>61065.4240074327</v>
      </c>
    </row>
    <row r="98" s="1" customFormat="1" spans="1:47">
      <c r="A98" s="6"/>
      <c r="B98" s="6"/>
      <c r="C98" s="9">
        <v>7</v>
      </c>
      <c r="D98" s="12">
        <v>27.8572348574194</v>
      </c>
      <c r="E98" s="13">
        <f t="shared" si="97"/>
        <v>26.2302588773333</v>
      </c>
      <c r="F98" s="9" t="s">
        <v>109</v>
      </c>
      <c r="G98" s="6">
        <v>8</v>
      </c>
      <c r="H98" s="11">
        <f t="shared" si="80"/>
        <v>27.8572348574194</v>
      </c>
      <c r="I98" s="11">
        <f t="shared" si="81"/>
        <v>301.007234857419</v>
      </c>
      <c r="J98" s="11">
        <f t="shared" si="82"/>
        <v>0.471978801631782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0.194075745149733</v>
      </c>
      <c r="P98" s="11">
        <f t="shared" si="85"/>
        <v>0.0915996376215662</v>
      </c>
      <c r="Q98" s="16">
        <f t="shared" si="86"/>
        <v>0.0164879347718819</v>
      </c>
      <c r="R98" s="11">
        <f t="shared" si="87"/>
        <v>0.0136656</v>
      </c>
      <c r="S98" s="17">
        <f t="shared" si="88"/>
        <v>1.20652841967289</v>
      </c>
      <c r="T98" s="3">
        <v>0.01</v>
      </c>
      <c r="U98" s="18">
        <f t="shared" si="89"/>
        <v>0.0120652841967289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0.046565284196729</v>
      </c>
      <c r="AR98" s="25">
        <f t="shared" si="93"/>
        <v>7.592</v>
      </c>
      <c r="AS98" s="1">
        <f t="shared" si="94"/>
        <v>0.18</v>
      </c>
      <c r="AT98" s="2">
        <f t="shared" si="95"/>
        <v>149.208333333333</v>
      </c>
      <c r="AU98" s="1">
        <f t="shared" si="96"/>
        <v>63614.8993527221</v>
      </c>
    </row>
    <row r="99" s="1" customFormat="1" spans="1:47">
      <c r="A99" s="6"/>
      <c r="B99" s="6"/>
      <c r="C99" s="9">
        <v>8</v>
      </c>
      <c r="D99" s="12">
        <v>25.6354970977419</v>
      </c>
      <c r="E99" s="13">
        <f t="shared" si="97"/>
        <v>27.8572348574194</v>
      </c>
      <c r="F99" s="9" t="s">
        <v>109</v>
      </c>
      <c r="G99" s="6">
        <v>9</v>
      </c>
      <c r="H99" s="11">
        <f t="shared" si="80"/>
        <v>25.6354970977419</v>
      </c>
      <c r="I99" s="11">
        <f t="shared" si="81"/>
        <v>298.785497097742</v>
      </c>
      <c r="J99" s="11">
        <f t="shared" si="82"/>
        <v>0.371074365150318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0.178396107528167</v>
      </c>
      <c r="P99" s="11">
        <f t="shared" si="85"/>
        <v>0.0661982223463024</v>
      </c>
      <c r="Q99" s="16">
        <f t="shared" si="86"/>
        <v>0.0119156800223344</v>
      </c>
      <c r="R99" s="11">
        <f t="shared" si="87"/>
        <v>0.0136656</v>
      </c>
      <c r="S99" s="17">
        <f t="shared" si="88"/>
        <v>0.871947080430749</v>
      </c>
      <c r="T99" s="3">
        <v>0.01</v>
      </c>
      <c r="U99" s="18">
        <f t="shared" si="89"/>
        <v>0.00871947080430749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0.0358194708043075</v>
      </c>
      <c r="AR99" s="25">
        <f t="shared" si="93"/>
        <v>7.592</v>
      </c>
      <c r="AS99" s="1">
        <f t="shared" si="94"/>
        <v>0.18</v>
      </c>
      <c r="AT99" s="2">
        <f t="shared" si="95"/>
        <v>149.208333333333</v>
      </c>
      <c r="AU99" s="1">
        <f t="shared" si="96"/>
        <v>48934.567229461</v>
      </c>
    </row>
    <row r="100" s="1" customFormat="1" spans="1:47">
      <c r="A100" s="6"/>
      <c r="B100" s="6"/>
      <c r="C100" s="9">
        <v>9</v>
      </c>
      <c r="D100" s="12">
        <v>22.775933442</v>
      </c>
      <c r="E100" s="13">
        <f t="shared" si="97"/>
        <v>25.6354970977419</v>
      </c>
      <c r="F100" s="9" t="s">
        <v>109</v>
      </c>
      <c r="G100" s="6">
        <v>10</v>
      </c>
      <c r="H100" s="11">
        <f t="shared" si="80"/>
        <v>22.775933442</v>
      </c>
      <c r="I100" s="11">
        <f t="shared" si="81"/>
        <v>295.925933442</v>
      </c>
      <c r="J100" s="11">
        <f t="shared" si="82"/>
        <v>0.270832959732803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0.188117885181864</v>
      </c>
      <c r="P100" s="11">
        <f t="shared" si="85"/>
        <v>0.0509485236224799</v>
      </c>
      <c r="Q100" s="16">
        <f t="shared" si="86"/>
        <v>0.00917073425204637</v>
      </c>
      <c r="R100" s="11">
        <f t="shared" si="87"/>
        <v>0.0136656</v>
      </c>
      <c r="S100" s="17">
        <f t="shared" si="88"/>
        <v>0.671081712624866</v>
      </c>
      <c r="T100" s="3">
        <v>0.01</v>
      </c>
      <c r="U100" s="18">
        <f t="shared" si="89"/>
        <v>0.00671081712624866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0.0338108171262487</v>
      </c>
      <c r="AR100" s="25">
        <f t="shared" si="93"/>
        <v>7.592</v>
      </c>
      <c r="AS100" s="1">
        <f t="shared" si="94"/>
        <v>0.18</v>
      </c>
      <c r="AT100" s="2">
        <f t="shared" si="95"/>
        <v>149.208333333333</v>
      </c>
      <c r="AU100" s="1">
        <f t="shared" si="96"/>
        <v>46190.456380178</v>
      </c>
    </row>
    <row r="101" s="1" customFormat="1" spans="1:47">
      <c r="A101" s="6"/>
      <c r="B101" s="6"/>
      <c r="C101" s="9">
        <v>10</v>
      </c>
      <c r="D101" s="12">
        <v>15.4731373712258</v>
      </c>
      <c r="E101" s="13">
        <f t="shared" si="97"/>
        <v>22.775933442</v>
      </c>
      <c r="F101" s="9" t="s">
        <v>109</v>
      </c>
      <c r="G101" s="6">
        <v>11</v>
      </c>
      <c r="H101" s="11">
        <f t="shared" si="80"/>
        <v>15.4731373712258</v>
      </c>
      <c r="I101" s="11">
        <f t="shared" si="81"/>
        <v>288.623137371226</v>
      </c>
      <c r="J101" s="11">
        <f t="shared" si="82"/>
        <v>0.11780017254374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0.130310893481415</v>
      </c>
      <c r="O101" s="11">
        <f t="shared" si="98"/>
        <v>0.0827784680779692</v>
      </c>
      <c r="P101" s="11">
        <f t="shared" si="85"/>
        <v>0.00975131782249122</v>
      </c>
      <c r="Q101" s="16">
        <f t="shared" si="86"/>
        <v>0.00175523720804842</v>
      </c>
      <c r="R101" s="11">
        <f t="shared" si="87"/>
        <v>0.0136656</v>
      </c>
      <c r="S101" s="17">
        <f t="shared" si="88"/>
        <v>0.12844201557549</v>
      </c>
      <c r="T101" s="3">
        <v>0.01</v>
      </c>
      <c r="U101" s="18">
        <f t="shared" si="89"/>
        <v>0.0012844201557549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0.0160844201557549</v>
      </c>
      <c r="AR101" s="25">
        <f t="shared" si="93"/>
        <v>7.592</v>
      </c>
      <c r="AS101" s="1">
        <f t="shared" si="94"/>
        <v>0.18</v>
      </c>
      <c r="AT101" s="2">
        <f t="shared" si="95"/>
        <v>149.208333333333</v>
      </c>
      <c r="AU101" s="1">
        <f t="shared" si="96"/>
        <v>21973.6395257976</v>
      </c>
    </row>
    <row r="102" s="1" customFormat="1" spans="1:48">
      <c r="A102" s="6"/>
      <c r="B102" s="6"/>
      <c r="C102" s="9">
        <v>11</v>
      </c>
      <c r="D102" s="12">
        <v>9.1634180051</v>
      </c>
      <c r="E102" s="13">
        <f t="shared" si="97"/>
        <v>15.4731373712258</v>
      </c>
      <c r="F102" s="9" t="s">
        <v>111</v>
      </c>
      <c r="G102" s="6">
        <v>12</v>
      </c>
      <c r="H102" s="11">
        <f t="shared" si="80"/>
        <v>9.1634180051</v>
      </c>
      <c r="I102" s="11">
        <f t="shared" si="81"/>
        <v>282.3134180051</v>
      </c>
      <c r="J102" s="11">
        <f t="shared" si="82"/>
        <v>0.0554235156385639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0.148947150255478</v>
      </c>
      <c r="P102" s="11">
        <f t="shared" si="85"/>
        <v>0.00825517471150401</v>
      </c>
      <c r="Q102" s="16">
        <f t="shared" si="86"/>
        <v>0.00148593144807072</v>
      </c>
      <c r="R102" s="11">
        <f t="shared" si="87"/>
        <v>0.0136656</v>
      </c>
      <c r="S102" s="17">
        <f t="shared" si="88"/>
        <v>0.108735177970285</v>
      </c>
      <c r="T102" s="3">
        <v>0.01</v>
      </c>
      <c r="U102" s="18">
        <f t="shared" si="89"/>
        <v>0.00108735177970285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0.0158873517797028</v>
      </c>
      <c r="AR102" s="25">
        <f t="shared" si="93"/>
        <v>7.592</v>
      </c>
      <c r="AS102" s="1">
        <f t="shared" si="94"/>
        <v>0.18</v>
      </c>
      <c r="AT102" s="2">
        <f t="shared" si="95"/>
        <v>149.208333333333</v>
      </c>
      <c r="AU102" s="1">
        <f t="shared" si="96"/>
        <v>21704.4156796553</v>
      </c>
      <c r="AV102" s="1">
        <f>SUM(AU91:AU102)</f>
        <v>448309.493447499</v>
      </c>
    </row>
    <row r="103" s="1" customFormat="1" spans="1:46">
      <c r="A103" s="6"/>
      <c r="B103" s="6"/>
      <c r="C103" s="9">
        <v>12</v>
      </c>
      <c r="D103" s="12">
        <v>2.20410239077419</v>
      </c>
      <c r="E103" s="13">
        <f t="shared" si="97"/>
        <v>9.1634180051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66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</row>
    <row r="106" s="6" customFormat="1" spans="1:66">
      <c r="A106" s="29" t="s">
        <v>47</v>
      </c>
      <c r="B106" s="29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6" t="s">
        <v>93</v>
      </c>
      <c r="L106" s="6" t="s">
        <v>94</v>
      </c>
      <c r="M106" s="6" t="s">
        <v>95</v>
      </c>
      <c r="N106" s="6" t="s">
        <v>96</v>
      </c>
      <c r="O106" s="6" t="s">
        <v>97</v>
      </c>
      <c r="P106" s="6" t="s">
        <v>98</v>
      </c>
      <c r="Q106" s="6" t="s">
        <v>99</v>
      </c>
      <c r="R106" s="6" t="s">
        <v>100</v>
      </c>
      <c r="S106" s="4" t="s">
        <v>101</v>
      </c>
      <c r="T106" s="4" t="s">
        <v>102</v>
      </c>
      <c r="U106" s="4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G106" s="1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</row>
    <row r="107" s="6" customFormat="1" spans="1:78">
      <c r="A107" s="6" t="s">
        <v>107</v>
      </c>
      <c r="B107" s="6">
        <f>F9</f>
        <v>108.2955</v>
      </c>
      <c r="C107" s="9" t="s">
        <v>108</v>
      </c>
      <c r="D107" s="10">
        <v>0.44</v>
      </c>
      <c r="E107" s="9"/>
      <c r="F107" s="9"/>
      <c r="G107" s="6">
        <v>1</v>
      </c>
      <c r="H107" s="11">
        <f t="shared" ref="H107:H118" si="99">E108</f>
        <v>0.44</v>
      </c>
      <c r="I107" s="11">
        <f t="shared" ref="I107:I118" si="100">H107+273.15</f>
        <v>273.59</v>
      </c>
      <c r="J107" s="11">
        <f t="shared" ref="J107:J118" si="101">EXP(($C$18*(I107-$C$16))/($C$19*I107*$C$16))</f>
        <v>0.0184545855435736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O107" s="11">
        <f>L107</f>
        <v>2.43664875</v>
      </c>
      <c r="P107" s="11">
        <f t="shared" ref="P107:P118" si="104">O107*J107</f>
        <v>0.0449673427965167</v>
      </c>
      <c r="Q107" s="16">
        <f t="shared" ref="Q107:Q118" si="105">P107*$B$109</f>
        <v>0.0202353042584325</v>
      </c>
      <c r="R107" s="11">
        <f t="shared" ref="R107:R118" si="106">L107*$B$109</f>
        <v>1.0964919375</v>
      </c>
      <c r="S107" s="17">
        <f t="shared" ref="S107:S118" si="107">Q107/R107</f>
        <v>0.0184545855435736</v>
      </c>
      <c r="T107" s="4">
        <v>0.27</v>
      </c>
      <c r="U107" s="30">
        <f t="shared" ref="U107:U118" si="108">S107*T107</f>
        <v>0.00498273809676487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0.227902295536175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552.595833333333</v>
      </c>
      <c r="AF107" s="1">
        <f t="shared" ref="AF107:AF118" si="113">AE107*10000*AC107*AB107</f>
        <v>11365419.5005944</v>
      </c>
      <c r="AG107" s="1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27"/>
      <c r="BP107" s="4"/>
      <c r="BQ107" s="30"/>
      <c r="BR107" s="17"/>
      <c r="BS107" s="19"/>
      <c r="BT107" s="19"/>
      <c r="BU107" s="17"/>
      <c r="BV107" s="19"/>
      <c r="BW107" s="30"/>
      <c r="BX107" s="4"/>
      <c r="BY107" s="4"/>
      <c r="BZ107" s="4"/>
    </row>
    <row r="108" s="6" customFormat="1" spans="1:78">
      <c r="A108" s="6" t="s">
        <v>110</v>
      </c>
      <c r="B108" s="6">
        <v>27</v>
      </c>
      <c r="C108" s="9">
        <v>1</v>
      </c>
      <c r="D108" s="12">
        <v>-0.045577563</v>
      </c>
      <c r="E108" s="13">
        <f t="shared" ref="E108:E119" si="114">D107</f>
        <v>0.44</v>
      </c>
      <c r="F108" s="9" t="s">
        <v>109</v>
      </c>
      <c r="G108" s="6">
        <v>2</v>
      </c>
      <c r="H108" s="11">
        <f t="shared" si="99"/>
        <v>-0.045577563</v>
      </c>
      <c r="I108" s="11">
        <f t="shared" si="100"/>
        <v>273.104422437</v>
      </c>
      <c r="J108" s="11">
        <f t="shared" si="101"/>
        <v>0.0173230146707276</v>
      </c>
      <c r="K108" s="11">
        <f t="shared" si="102"/>
        <v>9.024625</v>
      </c>
      <c r="L108" s="11">
        <f t="shared" si="103"/>
        <v>2.43664875</v>
      </c>
      <c r="M108" s="6" t="s">
        <v>109</v>
      </c>
      <c r="O108" s="11">
        <f t="shared" ref="O108:O118" si="115">L108+O107-P107-N108</f>
        <v>4.82833015720348</v>
      </c>
      <c r="P108" s="11">
        <f t="shared" si="104"/>
        <v>0.0836412341483526</v>
      </c>
      <c r="Q108" s="16">
        <f t="shared" si="105"/>
        <v>0.0376385553667587</v>
      </c>
      <c r="R108" s="11">
        <f t="shared" si="106"/>
        <v>1.0964919375</v>
      </c>
      <c r="S108" s="17">
        <f t="shared" si="107"/>
        <v>0.0343263402853417</v>
      </c>
      <c r="T108" s="4">
        <v>0.27</v>
      </c>
      <c r="U108" s="30">
        <f t="shared" si="108"/>
        <v>0.00926811187704227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0.229194335730928</v>
      </c>
      <c r="AC108" s="25">
        <f t="shared" si="110"/>
        <v>9.024625</v>
      </c>
      <c r="AD108" s="1">
        <f t="shared" si="111"/>
        <v>0.45</v>
      </c>
      <c r="AE108" s="26">
        <f t="shared" si="112"/>
        <v>552.595833333333</v>
      </c>
      <c r="AF108" s="1">
        <f t="shared" si="113"/>
        <v>11429853.1597222</v>
      </c>
      <c r="AG108" s="1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27"/>
      <c r="BP108" s="4"/>
      <c r="BQ108" s="30"/>
      <c r="BR108" s="17"/>
      <c r="BS108" s="19"/>
      <c r="BT108" s="19"/>
      <c r="BU108" s="17"/>
      <c r="BV108" s="19"/>
      <c r="BW108" s="30"/>
      <c r="BX108" s="4"/>
      <c r="BY108" s="4"/>
      <c r="BZ108" s="4"/>
    </row>
    <row r="109" s="6" customFormat="1" spans="1:78">
      <c r="A109" s="6" t="s">
        <v>72</v>
      </c>
      <c r="B109" s="6">
        <f>G9</f>
        <v>0.45</v>
      </c>
      <c r="C109" s="9">
        <v>2</v>
      </c>
      <c r="D109" s="12">
        <v>1.55181576660714</v>
      </c>
      <c r="E109" s="13">
        <f t="shared" si="114"/>
        <v>-0.045577563</v>
      </c>
      <c r="F109" s="9" t="s">
        <v>109</v>
      </c>
      <c r="G109" s="6">
        <v>3</v>
      </c>
      <c r="H109" s="11">
        <f t="shared" si="99"/>
        <v>1.55181576660714</v>
      </c>
      <c r="I109" s="11">
        <f t="shared" si="100"/>
        <v>274.701815766607</v>
      </c>
      <c r="J109" s="11">
        <f t="shared" si="101"/>
        <v>0.0213137864801443</v>
      </c>
      <c r="K109" s="11">
        <f t="shared" si="102"/>
        <v>9.024625</v>
      </c>
      <c r="L109" s="11">
        <f t="shared" si="103"/>
        <v>2.43664875</v>
      </c>
      <c r="M109" s="6" t="s">
        <v>109</v>
      </c>
      <c r="O109" s="11">
        <f t="shared" si="115"/>
        <v>7.18133767305513</v>
      </c>
      <c r="P109" s="11">
        <f t="shared" si="104"/>
        <v>0.153061497805314</v>
      </c>
      <c r="Q109" s="16">
        <f t="shared" si="105"/>
        <v>0.0688776740123911</v>
      </c>
      <c r="R109" s="11">
        <f t="shared" si="106"/>
        <v>1.0964919375</v>
      </c>
      <c r="S109" s="17">
        <f t="shared" si="107"/>
        <v>0.0628163980570912</v>
      </c>
      <c r="T109" s="4">
        <v>0.27</v>
      </c>
      <c r="U109" s="30">
        <f t="shared" si="108"/>
        <v>0.0169604274754146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0.231513568883838</v>
      </c>
      <c r="AC109" s="25">
        <f t="shared" si="110"/>
        <v>9.024625</v>
      </c>
      <c r="AD109" s="1">
        <f t="shared" si="111"/>
        <v>0.45</v>
      </c>
      <c r="AE109" s="26">
        <f t="shared" si="112"/>
        <v>552.595833333333</v>
      </c>
      <c r="AF109" s="1">
        <f t="shared" si="113"/>
        <v>11545512.6252861</v>
      </c>
      <c r="AG109" s="1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27"/>
      <c r="BP109" s="4"/>
      <c r="BQ109" s="30"/>
      <c r="BR109" s="17"/>
      <c r="BS109" s="19"/>
      <c r="BT109" s="19"/>
      <c r="BU109" s="17"/>
      <c r="BV109" s="19"/>
      <c r="BW109" s="30"/>
      <c r="BX109" s="4"/>
      <c r="BY109" s="4"/>
      <c r="BZ109" s="4"/>
    </row>
    <row r="110" s="6" customFormat="1" spans="3:78">
      <c r="C110" s="9">
        <v>3</v>
      </c>
      <c r="D110" s="12">
        <v>9.96283574409678</v>
      </c>
      <c r="E110" s="13">
        <f t="shared" si="114"/>
        <v>1.55181576660714</v>
      </c>
      <c r="F110" s="9" t="s">
        <v>109</v>
      </c>
      <c r="G110" s="6">
        <v>4</v>
      </c>
      <c r="H110" s="11">
        <f t="shared" si="99"/>
        <v>9.96283574409678</v>
      </c>
      <c r="I110" s="11">
        <f t="shared" si="100"/>
        <v>283.112835744097</v>
      </c>
      <c r="J110" s="11">
        <f t="shared" si="101"/>
        <v>0.0610925793657155</v>
      </c>
      <c r="K110" s="11">
        <f t="shared" si="102"/>
        <v>9.024625</v>
      </c>
      <c r="L110" s="11">
        <f t="shared" si="103"/>
        <v>2.43664875</v>
      </c>
      <c r="M110" s="6" t="s">
        <v>109</v>
      </c>
      <c r="O110" s="11">
        <f t="shared" si="115"/>
        <v>9.46492492524982</v>
      </c>
      <c r="P110" s="11">
        <f t="shared" si="104"/>
        <v>0.578236677186363</v>
      </c>
      <c r="Q110" s="16">
        <f t="shared" si="105"/>
        <v>0.260206504733864</v>
      </c>
      <c r="R110" s="11">
        <f t="shared" si="106"/>
        <v>1.0964919375</v>
      </c>
      <c r="S110" s="17">
        <f t="shared" si="107"/>
        <v>0.237308178778892</v>
      </c>
      <c r="T110" s="4">
        <v>0.27</v>
      </c>
      <c r="U110" s="30">
        <f t="shared" si="108"/>
        <v>0.0640732082703008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0.294518072293496</v>
      </c>
      <c r="AC110" s="25">
        <f t="shared" si="110"/>
        <v>9.024625</v>
      </c>
      <c r="AD110" s="1">
        <f t="shared" si="111"/>
        <v>0.45</v>
      </c>
      <c r="AE110" s="26">
        <f t="shared" si="112"/>
        <v>552.595833333333</v>
      </c>
      <c r="AF110" s="1">
        <f t="shared" si="113"/>
        <v>14687528.4175918</v>
      </c>
      <c r="AG110" s="1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27"/>
      <c r="BP110" s="4"/>
      <c r="BQ110" s="30"/>
      <c r="BR110" s="17"/>
      <c r="BS110" s="19"/>
      <c r="BT110" s="19"/>
      <c r="BU110" s="17"/>
      <c r="BV110" s="19"/>
      <c r="BW110" s="30"/>
      <c r="BX110" s="4"/>
      <c r="BY110" s="4"/>
      <c r="BZ110" s="4"/>
    </row>
    <row r="111" s="6" customFormat="1" spans="3:78">
      <c r="C111" s="9">
        <v>4</v>
      </c>
      <c r="D111" s="12">
        <v>14.0334317907667</v>
      </c>
      <c r="E111" s="13">
        <f t="shared" si="114"/>
        <v>9.96283574409678</v>
      </c>
      <c r="F111" s="9" t="s">
        <v>109</v>
      </c>
      <c r="G111" s="6">
        <v>5</v>
      </c>
      <c r="H111" s="11">
        <f t="shared" si="99"/>
        <v>14.0334317907667</v>
      </c>
      <c r="I111" s="11">
        <f t="shared" si="100"/>
        <v>287.183431790767</v>
      </c>
      <c r="J111" s="11">
        <f t="shared" si="101"/>
        <v>0.0994712039213283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8.44235383566028</v>
      </c>
      <c r="O111" s="11">
        <f t="shared" si="115"/>
        <v>2.88098316240317</v>
      </c>
      <c r="P111" s="11">
        <f t="shared" si="104"/>
        <v>0.286574863641319</v>
      </c>
      <c r="Q111" s="16">
        <f t="shared" si="105"/>
        <v>0.128958688638594</v>
      </c>
      <c r="R111" s="11">
        <f t="shared" si="106"/>
        <v>1.0964919375</v>
      </c>
      <c r="S111" s="17">
        <f t="shared" si="107"/>
        <v>0.117610247944567</v>
      </c>
      <c r="T111" s="4">
        <v>0.27</v>
      </c>
      <c r="U111" s="30">
        <f t="shared" si="108"/>
        <v>0.0317547669450331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0.284774062233927</v>
      </c>
      <c r="AC111" s="25">
        <f t="shared" si="110"/>
        <v>9.024625</v>
      </c>
      <c r="AD111" s="1">
        <f t="shared" si="111"/>
        <v>0.45</v>
      </c>
      <c r="AE111" s="26">
        <f t="shared" si="112"/>
        <v>552.595833333333</v>
      </c>
      <c r="AF111" s="1">
        <f t="shared" si="113"/>
        <v>14201597.5423259</v>
      </c>
      <c r="AG111" s="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27"/>
      <c r="BP111" s="4"/>
      <c r="BQ111" s="30"/>
      <c r="BR111" s="17"/>
      <c r="BS111" s="19"/>
      <c r="BT111" s="19"/>
      <c r="BU111" s="17"/>
      <c r="BV111" s="19"/>
      <c r="BW111" s="30"/>
      <c r="BX111" s="4"/>
      <c r="BY111" s="4"/>
      <c r="BZ111" s="4"/>
    </row>
    <row r="112" s="6" customFormat="1" spans="3:78">
      <c r="C112" s="9">
        <v>5</v>
      </c>
      <c r="D112" s="12">
        <v>21.5654811335484</v>
      </c>
      <c r="E112" s="13">
        <f t="shared" si="114"/>
        <v>14.0334317907667</v>
      </c>
      <c r="F112" s="9" t="s">
        <v>111</v>
      </c>
      <c r="G112" s="6">
        <v>6</v>
      </c>
      <c r="H112" s="11">
        <f t="shared" si="99"/>
        <v>21.5654811335484</v>
      </c>
      <c r="I112" s="11">
        <f t="shared" si="100"/>
        <v>294.715481133548</v>
      </c>
      <c r="J112" s="11">
        <f t="shared" si="101"/>
        <v>0.236598414626509</v>
      </c>
      <c r="K112" s="11">
        <f t="shared" si="102"/>
        <v>9.024625</v>
      </c>
      <c r="L112" s="11">
        <f t="shared" si="103"/>
        <v>2.43664875</v>
      </c>
      <c r="M112" s="6" t="s">
        <v>109</v>
      </c>
      <c r="O112" s="11">
        <f t="shared" si="115"/>
        <v>5.03105704876185</v>
      </c>
      <c r="P112" s="11">
        <f t="shared" si="104"/>
        <v>1.19034012163258</v>
      </c>
      <c r="Q112" s="16">
        <f t="shared" si="105"/>
        <v>0.53565305473466</v>
      </c>
      <c r="R112" s="11">
        <f t="shared" si="106"/>
        <v>1.0964919375</v>
      </c>
      <c r="S112" s="17">
        <f t="shared" si="107"/>
        <v>0.48851526984863</v>
      </c>
      <c r="T112" s="4">
        <v>0.27</v>
      </c>
      <c r="U112" s="30">
        <f t="shared" si="108"/>
        <v>0.13189912285913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0.330167585542028</v>
      </c>
      <c r="AC112" s="25">
        <f t="shared" si="110"/>
        <v>9.024625</v>
      </c>
      <c r="AD112" s="1">
        <f t="shared" si="111"/>
        <v>0.45</v>
      </c>
      <c r="AE112" s="26">
        <f t="shared" si="112"/>
        <v>552.595833333333</v>
      </c>
      <c r="AF112" s="1">
        <f t="shared" si="113"/>
        <v>16465359.0099004</v>
      </c>
      <c r="AG112" s="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27"/>
      <c r="BP112" s="4"/>
      <c r="BQ112" s="30"/>
      <c r="BR112" s="17"/>
      <c r="BS112" s="19"/>
      <c r="BT112" s="19"/>
      <c r="BU112" s="17"/>
      <c r="BV112" s="19"/>
      <c r="BW112" s="30"/>
      <c r="BX112" s="4"/>
      <c r="BY112" s="4"/>
      <c r="BZ112" s="4"/>
    </row>
    <row r="113" s="6" customFormat="1" spans="3:78">
      <c r="C113" s="9">
        <v>6</v>
      </c>
      <c r="D113" s="12">
        <v>26.2302588773333</v>
      </c>
      <c r="E113" s="13">
        <f t="shared" si="114"/>
        <v>21.5654811335484</v>
      </c>
      <c r="F113" s="9" t="s">
        <v>109</v>
      </c>
      <c r="G113" s="6">
        <v>7</v>
      </c>
      <c r="H113" s="11">
        <f t="shared" si="99"/>
        <v>26.2302588773333</v>
      </c>
      <c r="I113" s="11">
        <f t="shared" si="100"/>
        <v>299.380258877333</v>
      </c>
      <c r="J113" s="11">
        <f t="shared" si="101"/>
        <v>0.395892615618621</v>
      </c>
      <c r="K113" s="11">
        <f t="shared" si="102"/>
        <v>9.024625</v>
      </c>
      <c r="L113" s="11">
        <f t="shared" si="103"/>
        <v>2.43664875</v>
      </c>
      <c r="M113" s="6" t="s">
        <v>109</v>
      </c>
      <c r="O113" s="11">
        <f t="shared" si="115"/>
        <v>6.27736567712927</v>
      </c>
      <c r="P113" s="11">
        <f t="shared" si="104"/>
        <v>2.48516271711327</v>
      </c>
      <c r="Q113" s="16">
        <f t="shared" si="105"/>
        <v>1.11832322270097</v>
      </c>
      <c r="R113" s="11">
        <f t="shared" si="106"/>
        <v>1.0964919375</v>
      </c>
      <c r="S113" s="17">
        <f t="shared" si="107"/>
        <v>1.01991011922144</v>
      </c>
      <c r="T113" s="4">
        <v>0.27</v>
      </c>
      <c r="U113" s="30">
        <f t="shared" si="108"/>
        <v>0.275375732189788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0.373425783255221</v>
      </c>
      <c r="AC113" s="25">
        <f t="shared" si="110"/>
        <v>9.024625</v>
      </c>
      <c r="AD113" s="1">
        <f t="shared" si="111"/>
        <v>0.45</v>
      </c>
      <c r="AE113" s="26">
        <f t="shared" si="112"/>
        <v>552.595833333333</v>
      </c>
      <c r="AF113" s="1">
        <f t="shared" si="113"/>
        <v>18622632.4269734</v>
      </c>
      <c r="AG113" s="1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27"/>
      <c r="BP113" s="4"/>
      <c r="BQ113" s="30"/>
      <c r="BR113" s="17"/>
      <c r="BS113" s="19"/>
      <c r="BT113" s="19"/>
      <c r="BU113" s="17"/>
      <c r="BV113" s="19"/>
      <c r="BW113" s="30"/>
      <c r="BX113" s="4"/>
      <c r="BY113" s="4"/>
      <c r="BZ113" s="4"/>
    </row>
    <row r="114" s="6" customFormat="1" spans="3:78">
      <c r="C114" s="9">
        <v>7</v>
      </c>
      <c r="D114" s="12">
        <v>27.8572348574194</v>
      </c>
      <c r="E114" s="13">
        <f t="shared" si="114"/>
        <v>26.2302588773333</v>
      </c>
      <c r="F114" s="9" t="s">
        <v>109</v>
      </c>
      <c r="G114" s="6">
        <v>8</v>
      </c>
      <c r="H114" s="11">
        <f t="shared" si="99"/>
        <v>27.8572348574194</v>
      </c>
      <c r="I114" s="11">
        <f t="shared" si="100"/>
        <v>301.007234857419</v>
      </c>
      <c r="J114" s="11">
        <f t="shared" si="101"/>
        <v>0.471978801631782</v>
      </c>
      <c r="K114" s="11">
        <f t="shared" si="102"/>
        <v>9.024625</v>
      </c>
      <c r="L114" s="11">
        <f t="shared" si="103"/>
        <v>2.43664875</v>
      </c>
      <c r="M114" s="6" t="s">
        <v>109</v>
      </c>
      <c r="O114" s="11">
        <f t="shared" si="115"/>
        <v>6.22885171001601</v>
      </c>
      <c r="P114" s="11">
        <f t="shared" si="104"/>
        <v>2.93988596563543</v>
      </c>
      <c r="Q114" s="16">
        <f t="shared" si="105"/>
        <v>1.32294868453595</v>
      </c>
      <c r="R114" s="11">
        <f t="shared" si="106"/>
        <v>1.0964919375</v>
      </c>
      <c r="S114" s="17">
        <f t="shared" si="107"/>
        <v>1.20652841967289</v>
      </c>
      <c r="T114" s="4">
        <v>0.27</v>
      </c>
      <c r="U114" s="30">
        <f t="shared" si="108"/>
        <v>0.325762673311682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0.388617446003472</v>
      </c>
      <c r="AC114" s="25">
        <f t="shared" si="110"/>
        <v>9.024625</v>
      </c>
      <c r="AD114" s="1">
        <f t="shared" si="111"/>
        <v>0.45</v>
      </c>
      <c r="AE114" s="26">
        <f t="shared" si="112"/>
        <v>552.595833333333</v>
      </c>
      <c r="AF114" s="1">
        <f t="shared" si="113"/>
        <v>19380236.1169196</v>
      </c>
      <c r="AG114" s="1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27"/>
      <c r="BP114" s="4"/>
      <c r="BQ114" s="30"/>
      <c r="BR114" s="17"/>
      <c r="BS114" s="19"/>
      <c r="BT114" s="19"/>
      <c r="BU114" s="17"/>
      <c r="BV114" s="19"/>
      <c r="BW114" s="30"/>
      <c r="BX114" s="4"/>
      <c r="BY114" s="4"/>
      <c r="BZ114" s="4"/>
    </row>
    <row r="115" s="6" customFormat="1" spans="3:78">
      <c r="C115" s="9">
        <v>8</v>
      </c>
      <c r="D115" s="12">
        <v>25.6354970977419</v>
      </c>
      <c r="E115" s="13">
        <f t="shared" si="114"/>
        <v>27.8572348574194</v>
      </c>
      <c r="F115" s="9" t="s">
        <v>109</v>
      </c>
      <c r="G115" s="6">
        <v>9</v>
      </c>
      <c r="H115" s="11">
        <f t="shared" si="99"/>
        <v>25.6354970977419</v>
      </c>
      <c r="I115" s="11">
        <f t="shared" si="100"/>
        <v>298.785497097742</v>
      </c>
      <c r="J115" s="11">
        <f t="shared" si="101"/>
        <v>0.371074365150318</v>
      </c>
      <c r="K115" s="11">
        <f t="shared" si="102"/>
        <v>9.024625</v>
      </c>
      <c r="L115" s="11">
        <f t="shared" si="103"/>
        <v>2.43664875</v>
      </c>
      <c r="M115" s="6" t="s">
        <v>109</v>
      </c>
      <c r="O115" s="11">
        <f t="shared" si="115"/>
        <v>5.72561449438057</v>
      </c>
      <c r="P115" s="11">
        <f t="shared" si="104"/>
        <v>2.12462876359773</v>
      </c>
      <c r="Q115" s="16">
        <f t="shared" si="105"/>
        <v>0.95608294361898</v>
      </c>
      <c r="R115" s="11">
        <f t="shared" si="106"/>
        <v>1.0964919375</v>
      </c>
      <c r="S115" s="17">
        <f t="shared" si="107"/>
        <v>0.871947080430749</v>
      </c>
      <c r="T115" s="4">
        <v>0.27</v>
      </c>
      <c r="U115" s="30">
        <f t="shared" si="108"/>
        <v>0.235425711716302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0.346180852082465</v>
      </c>
      <c r="AC115" s="25">
        <f t="shared" si="110"/>
        <v>9.024625</v>
      </c>
      <c r="AD115" s="1">
        <f t="shared" si="111"/>
        <v>0.45</v>
      </c>
      <c r="AE115" s="26">
        <f t="shared" si="112"/>
        <v>552.595833333333</v>
      </c>
      <c r="AF115" s="1">
        <f t="shared" si="113"/>
        <v>17263935.8358983</v>
      </c>
      <c r="AG115" s="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27"/>
      <c r="BP115" s="4"/>
      <c r="BQ115" s="30"/>
      <c r="BR115" s="17"/>
      <c r="BS115" s="19"/>
      <c r="BT115" s="19"/>
      <c r="BU115" s="17"/>
      <c r="BV115" s="19"/>
      <c r="BW115" s="30"/>
      <c r="BX115" s="4"/>
      <c r="BY115" s="4"/>
      <c r="BZ115" s="4"/>
    </row>
    <row r="116" s="6" customFormat="1" spans="3:78">
      <c r="C116" s="9">
        <v>9</v>
      </c>
      <c r="D116" s="12">
        <v>22.775933442</v>
      </c>
      <c r="E116" s="13">
        <f t="shared" si="114"/>
        <v>25.6354970977419</v>
      </c>
      <c r="F116" s="9" t="s">
        <v>109</v>
      </c>
      <c r="G116" s="6">
        <v>10</v>
      </c>
      <c r="H116" s="11">
        <f t="shared" si="99"/>
        <v>22.775933442</v>
      </c>
      <c r="I116" s="11">
        <f t="shared" si="100"/>
        <v>295.925933442</v>
      </c>
      <c r="J116" s="11">
        <f t="shared" si="101"/>
        <v>0.270832959732803</v>
      </c>
      <c r="K116" s="11">
        <f t="shared" si="102"/>
        <v>9.024625</v>
      </c>
      <c r="L116" s="11">
        <f t="shared" si="103"/>
        <v>2.43664875</v>
      </c>
      <c r="M116" s="6" t="s">
        <v>109</v>
      </c>
      <c r="O116" s="11">
        <f t="shared" si="115"/>
        <v>6.03763448078284</v>
      </c>
      <c r="P116" s="11">
        <f t="shared" si="104"/>
        <v>1.63519041621524</v>
      </c>
      <c r="Q116" s="16">
        <f t="shared" si="105"/>
        <v>0.735835687296858</v>
      </c>
      <c r="R116" s="11">
        <f t="shared" si="106"/>
        <v>1.0964919375</v>
      </c>
      <c r="S116" s="17">
        <f t="shared" si="107"/>
        <v>0.671081712624866</v>
      </c>
      <c r="T116" s="4">
        <v>0.27</v>
      </c>
      <c r="U116" s="30">
        <f t="shared" si="108"/>
        <v>0.181192062408714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0.329829406816227</v>
      </c>
      <c r="AC116" s="25">
        <f t="shared" si="110"/>
        <v>9.024625</v>
      </c>
      <c r="AD116" s="1">
        <f t="shared" si="111"/>
        <v>0.45</v>
      </c>
      <c r="AE116" s="26">
        <f t="shared" si="112"/>
        <v>552.595833333333</v>
      </c>
      <c r="AF116" s="1">
        <f t="shared" si="113"/>
        <v>16448494.1377154</v>
      </c>
      <c r="AG116" s="1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27"/>
      <c r="BP116" s="4"/>
      <c r="BQ116" s="30"/>
      <c r="BR116" s="17"/>
      <c r="BS116" s="19"/>
      <c r="BT116" s="19"/>
      <c r="BU116" s="17"/>
      <c r="BV116" s="19"/>
      <c r="BW116" s="30"/>
      <c r="BX116" s="4"/>
      <c r="BY116" s="4"/>
      <c r="BZ116" s="4"/>
    </row>
    <row r="117" s="6" customFormat="1" spans="3:78">
      <c r="C117" s="9">
        <v>10</v>
      </c>
      <c r="D117" s="12">
        <v>15.4731373712258</v>
      </c>
      <c r="E117" s="13">
        <f t="shared" si="114"/>
        <v>22.775933442</v>
      </c>
      <c r="F117" s="9" t="s">
        <v>109</v>
      </c>
      <c r="G117" s="6">
        <v>11</v>
      </c>
      <c r="H117" s="11">
        <f t="shared" si="99"/>
        <v>15.4731373712258</v>
      </c>
      <c r="I117" s="11">
        <f t="shared" si="100"/>
        <v>288.623137371226</v>
      </c>
      <c r="J117" s="11">
        <f t="shared" si="101"/>
        <v>0.11780017254374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4.18232186133922</v>
      </c>
      <c r="O117" s="11">
        <f t="shared" si="115"/>
        <v>2.65677095322838</v>
      </c>
      <c r="P117" s="11">
        <f t="shared" si="104"/>
        <v>0.312968076699499</v>
      </c>
      <c r="Q117" s="16">
        <f t="shared" si="105"/>
        <v>0.140835634514774</v>
      </c>
      <c r="R117" s="11">
        <f t="shared" si="106"/>
        <v>1.0964919375</v>
      </c>
      <c r="S117" s="17">
        <f t="shared" si="107"/>
        <v>0.12844201557549</v>
      </c>
      <c r="T117" s="4">
        <v>0.27</v>
      </c>
      <c r="U117" s="30">
        <f t="shared" si="108"/>
        <v>0.0346793442053823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0.236855822277923</v>
      </c>
      <c r="AC117" s="25">
        <f t="shared" si="110"/>
        <v>9.024625</v>
      </c>
      <c r="AD117" s="1">
        <f t="shared" si="111"/>
        <v>0.45</v>
      </c>
      <c r="AE117" s="26">
        <f t="shared" si="112"/>
        <v>552.595833333333</v>
      </c>
      <c r="AF117" s="1">
        <f t="shared" si="113"/>
        <v>11811929.2085829</v>
      </c>
      <c r="AG117" s="1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27"/>
      <c r="BP117" s="4"/>
      <c r="BQ117" s="30"/>
      <c r="BR117" s="17"/>
      <c r="BS117" s="19"/>
      <c r="BT117" s="19"/>
      <c r="BU117" s="17"/>
      <c r="BV117" s="19"/>
      <c r="BW117" s="30"/>
      <c r="BX117" s="4"/>
      <c r="BY117" s="4"/>
      <c r="BZ117" s="4"/>
    </row>
    <row r="118" s="6" customFormat="1" spans="3:78">
      <c r="C118" s="9">
        <v>11</v>
      </c>
      <c r="D118" s="12">
        <v>9.1634180051</v>
      </c>
      <c r="E118" s="13">
        <f t="shared" si="114"/>
        <v>15.4731373712258</v>
      </c>
      <c r="F118" s="9" t="s">
        <v>111</v>
      </c>
      <c r="G118" s="6">
        <v>12</v>
      </c>
      <c r="H118" s="11">
        <f t="shared" si="99"/>
        <v>9.1634180051</v>
      </c>
      <c r="I118" s="11">
        <f t="shared" si="100"/>
        <v>282.3134180051</v>
      </c>
      <c r="J118" s="11">
        <f t="shared" si="101"/>
        <v>0.0554235156385639</v>
      </c>
      <c r="K118" s="11">
        <f t="shared" si="102"/>
        <v>9.024625</v>
      </c>
      <c r="L118" s="11">
        <f t="shared" si="103"/>
        <v>2.43664875</v>
      </c>
      <c r="M118" s="6" t="s">
        <v>109</v>
      </c>
      <c r="O118" s="11">
        <f t="shared" si="115"/>
        <v>4.78045162652888</v>
      </c>
      <c r="P118" s="11">
        <f t="shared" si="104"/>
        <v>0.264949435482322</v>
      </c>
      <c r="Q118" s="16">
        <f t="shared" si="105"/>
        <v>0.119227245967045</v>
      </c>
      <c r="R118" s="11">
        <f t="shared" si="106"/>
        <v>1.0964919375</v>
      </c>
      <c r="S118" s="17">
        <f t="shared" si="107"/>
        <v>0.108735177970285</v>
      </c>
      <c r="T118" s="4">
        <v>0.27</v>
      </c>
      <c r="U118" s="30">
        <f t="shared" si="108"/>
        <v>0.0293584980519769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0.235251587162671</v>
      </c>
      <c r="AC118" s="25">
        <f t="shared" si="110"/>
        <v>9.024625</v>
      </c>
      <c r="AD118" s="1">
        <f t="shared" si="111"/>
        <v>0.45</v>
      </c>
      <c r="AE118" s="26">
        <f t="shared" si="112"/>
        <v>552.595833333333</v>
      </c>
      <c r="AF118" s="1">
        <f t="shared" si="113"/>
        <v>11731926.4818902</v>
      </c>
      <c r="AG118" s="1">
        <f>SUM(AF107:AF118)</f>
        <v>174954424.463401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27"/>
      <c r="BP118" s="4"/>
      <c r="BQ118" s="30"/>
      <c r="BR118" s="17"/>
      <c r="BS118" s="19"/>
      <c r="BT118" s="19"/>
      <c r="BU118" s="17"/>
      <c r="BV118" s="19"/>
      <c r="BW118" s="30"/>
      <c r="BX118" s="4"/>
      <c r="BY118" s="4"/>
      <c r="BZ118" s="4"/>
    </row>
    <row r="119" s="6" customFormat="1" spans="3:55">
      <c r="C119" s="9">
        <v>12</v>
      </c>
      <c r="D119" s="12">
        <v>2.20410239077419</v>
      </c>
      <c r="E119" s="13">
        <f t="shared" si="114"/>
        <v>9.1634180051</v>
      </c>
      <c r="F119" s="9" t="s">
        <v>109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2"/>
      <c r="AU119" s="1"/>
      <c r="AV119" s="1"/>
      <c r="AW119" s="1"/>
      <c r="AX119" s="1"/>
      <c r="AY119" s="1"/>
      <c r="AZ119" s="1"/>
      <c r="BA119" s="1"/>
      <c r="BB119" s="1"/>
      <c r="BC119" s="1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0.44</v>
      </c>
      <c r="E123" s="9"/>
      <c r="F123" s="9"/>
      <c r="G123" s="6">
        <v>1</v>
      </c>
      <c r="H123" s="11">
        <f t="shared" ref="H123:H134" si="116">E124</f>
        <v>0.44</v>
      </c>
      <c r="I123" s="11">
        <f t="shared" ref="I123:I134" si="117">H123+273.15</f>
        <v>273.59</v>
      </c>
      <c r="J123" s="11">
        <f t="shared" ref="J123:J134" si="118">EXP(($C$18*(I123-$C$16))/($C$19*I123*$C$16))</f>
        <v>0.0184545855435736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0.00961889907702144</v>
      </c>
      <c r="Q123" s="16">
        <f t="shared" ref="Q123:Q134" si="122">P123*$B$125</f>
        <v>0.00250091376002557</v>
      </c>
      <c r="R123" s="11">
        <f t="shared" ref="R123:R134" si="123">L123*$B$125</f>
        <v>0.1355172</v>
      </c>
      <c r="S123" s="17">
        <f t="shared" ref="S123:S134" si="124">Q123/R123</f>
        <v>0.0184545855435736</v>
      </c>
      <c r="T123" s="3">
        <v>0.01</v>
      </c>
      <c r="U123" s="18">
        <f t="shared" ref="U123:U134" si="125">S123*T123</f>
        <v>0.000184545855435736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0.00567454585543574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0.9</v>
      </c>
      <c r="AX123" s="1">
        <f t="shared" ref="AX123:AX134" si="132">AW123*10000*AV123*0.67*AU123*AT123</f>
        <v>463.706135056954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-0.045577563</v>
      </c>
      <c r="E124" s="13">
        <f t="shared" ref="E124:E135" si="133">D123</f>
        <v>0.44</v>
      </c>
      <c r="F124" s="9" t="s">
        <v>109</v>
      </c>
      <c r="G124" s="6">
        <v>2</v>
      </c>
      <c r="H124" s="11">
        <f t="shared" si="116"/>
        <v>-0.045577563</v>
      </c>
      <c r="I124" s="11">
        <f t="shared" si="117"/>
        <v>273.104422437</v>
      </c>
      <c r="J124" s="11">
        <f t="shared" si="118"/>
        <v>0.0173230146707276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1.03282110092298</v>
      </c>
      <c r="P124" s="11">
        <f t="shared" si="121"/>
        <v>0.0178915750835258</v>
      </c>
      <c r="Q124" s="16">
        <f t="shared" si="122"/>
        <v>0.00465180952171671</v>
      </c>
      <c r="R124" s="11">
        <f t="shared" si="123"/>
        <v>0.1355172</v>
      </c>
      <c r="S124" s="17">
        <f t="shared" si="124"/>
        <v>0.0343263402853417</v>
      </c>
      <c r="T124" s="3">
        <v>0.01</v>
      </c>
      <c r="U124" s="18">
        <f t="shared" si="125"/>
        <v>0.000343263402853417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0.00583326340285342</v>
      </c>
      <c r="AU124" s="25">
        <f t="shared" si="129"/>
        <v>52.122</v>
      </c>
      <c r="AV124" s="1">
        <f t="shared" si="130"/>
        <v>0.26</v>
      </c>
      <c r="AW124" s="2">
        <f t="shared" si="131"/>
        <v>0.9</v>
      </c>
      <c r="AX124" s="1">
        <f t="shared" si="132"/>
        <v>476.676036499952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1.55181576660714</v>
      </c>
      <c r="E125" s="13">
        <f t="shared" si="133"/>
        <v>-0.045577563</v>
      </c>
      <c r="F125" s="9" t="s">
        <v>109</v>
      </c>
      <c r="G125" s="6">
        <v>3</v>
      </c>
      <c r="H125" s="11">
        <f t="shared" si="116"/>
        <v>1.55181576660714</v>
      </c>
      <c r="I125" s="11">
        <f t="shared" si="117"/>
        <v>274.701815766607</v>
      </c>
      <c r="J125" s="11">
        <f t="shared" si="118"/>
        <v>0.0213137864801443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1.53614952583945</v>
      </c>
      <c r="P125" s="11">
        <f t="shared" si="121"/>
        <v>0.0327411629953171</v>
      </c>
      <c r="Q125" s="16">
        <f t="shared" si="122"/>
        <v>0.00851270237878244</v>
      </c>
      <c r="R125" s="11">
        <f t="shared" si="123"/>
        <v>0.1355172</v>
      </c>
      <c r="S125" s="17">
        <f t="shared" si="124"/>
        <v>0.0628163980570912</v>
      </c>
      <c r="T125" s="3">
        <v>0.01</v>
      </c>
      <c r="U125" s="18">
        <f t="shared" si="125"/>
        <v>0.000628163980570912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0.00611816398057091</v>
      </c>
      <c r="AU125" s="25">
        <f t="shared" si="129"/>
        <v>52.122</v>
      </c>
      <c r="AV125" s="1">
        <f t="shared" si="130"/>
        <v>0.26</v>
      </c>
      <c r="AW125" s="2">
        <f t="shared" si="131"/>
        <v>0.9</v>
      </c>
      <c r="AX125" s="1">
        <f t="shared" si="132"/>
        <v>499.957220428058</v>
      </c>
    </row>
    <row r="126" s="1" customFormat="1" spans="1:50">
      <c r="A126" s="6"/>
      <c r="B126" s="6"/>
      <c r="C126" s="9">
        <v>3</v>
      </c>
      <c r="D126" s="12">
        <v>9.96283574409678</v>
      </c>
      <c r="E126" s="13">
        <f t="shared" si="133"/>
        <v>1.55181576660714</v>
      </c>
      <c r="F126" s="9" t="s">
        <v>109</v>
      </c>
      <c r="G126" s="6">
        <v>4</v>
      </c>
      <c r="H126" s="11">
        <f t="shared" si="116"/>
        <v>9.96283574409678</v>
      </c>
      <c r="I126" s="11">
        <f t="shared" si="117"/>
        <v>283.112835744097</v>
      </c>
      <c r="J126" s="11">
        <f t="shared" si="118"/>
        <v>0.0610925793657155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2.02462836284414</v>
      </c>
      <c r="P126" s="11">
        <f t="shared" si="121"/>
        <v>0.123689768943134</v>
      </c>
      <c r="Q126" s="16">
        <f t="shared" si="122"/>
        <v>0.0321593399252149</v>
      </c>
      <c r="R126" s="11">
        <f t="shared" si="123"/>
        <v>0.1355172</v>
      </c>
      <c r="S126" s="17">
        <f t="shared" si="124"/>
        <v>0.237308178778892</v>
      </c>
      <c r="T126" s="3">
        <v>0.01</v>
      </c>
      <c r="U126" s="18">
        <f t="shared" si="125"/>
        <v>0.00237308178778892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0.0103630817877889</v>
      </c>
      <c r="AU126" s="25">
        <f t="shared" si="129"/>
        <v>52.122</v>
      </c>
      <c r="AV126" s="1">
        <f t="shared" si="130"/>
        <v>0.26</v>
      </c>
      <c r="AW126" s="2">
        <f t="shared" si="131"/>
        <v>0.9</v>
      </c>
      <c r="AX126" s="1">
        <f t="shared" si="132"/>
        <v>846.838623833046</v>
      </c>
    </row>
    <row r="127" s="1" customFormat="1" spans="1:50">
      <c r="A127" s="6"/>
      <c r="B127" s="6"/>
      <c r="C127" s="9">
        <v>4</v>
      </c>
      <c r="D127" s="12">
        <v>14.0334317907667</v>
      </c>
      <c r="E127" s="13">
        <f t="shared" si="133"/>
        <v>9.96283574409678</v>
      </c>
      <c r="F127" s="9" t="s">
        <v>109</v>
      </c>
      <c r="G127" s="6">
        <v>5</v>
      </c>
      <c r="H127" s="11">
        <f t="shared" si="116"/>
        <v>14.0334317907667</v>
      </c>
      <c r="I127" s="11">
        <f t="shared" si="117"/>
        <v>287.183431790767</v>
      </c>
      <c r="J127" s="11">
        <f t="shared" si="118"/>
        <v>0.0994712039213283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1.80589166420595</v>
      </c>
      <c r="O127" s="11">
        <f t="shared" si="134"/>
        <v>0.61626692969505</v>
      </c>
      <c r="P127" s="11">
        <f t="shared" si="121"/>
        <v>0.0613008134336672</v>
      </c>
      <c r="Q127" s="16">
        <f t="shared" si="122"/>
        <v>0.0159382114927535</v>
      </c>
      <c r="R127" s="11">
        <f t="shared" si="123"/>
        <v>0.1355172</v>
      </c>
      <c r="S127" s="17">
        <f t="shared" si="124"/>
        <v>0.117610247944567</v>
      </c>
      <c r="T127" s="3">
        <v>0.01</v>
      </c>
      <c r="U127" s="18">
        <f t="shared" si="125"/>
        <v>0.00117610247944567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0.0111261024794457</v>
      </c>
      <c r="AU127" s="25">
        <f t="shared" si="129"/>
        <v>52.122</v>
      </c>
      <c r="AV127" s="1">
        <f t="shared" si="130"/>
        <v>0.26</v>
      </c>
      <c r="AW127" s="2">
        <f t="shared" si="131"/>
        <v>0.9</v>
      </c>
      <c r="AX127" s="1">
        <f t="shared" si="132"/>
        <v>909.190287721304</v>
      </c>
    </row>
    <row r="128" s="1" customFormat="1" spans="1:50">
      <c r="A128" s="6"/>
      <c r="B128" s="6"/>
      <c r="C128" s="9">
        <v>5</v>
      </c>
      <c r="D128" s="12">
        <v>21.5654811335484</v>
      </c>
      <c r="E128" s="13">
        <f t="shared" si="133"/>
        <v>14.0334317907667</v>
      </c>
      <c r="F128" s="9" t="s">
        <v>111</v>
      </c>
      <c r="G128" s="6">
        <v>6</v>
      </c>
      <c r="H128" s="11">
        <f t="shared" si="116"/>
        <v>21.5654811335484</v>
      </c>
      <c r="I128" s="11">
        <f t="shared" si="117"/>
        <v>294.715481133548</v>
      </c>
      <c r="J128" s="11">
        <f t="shared" si="118"/>
        <v>0.236598414626509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1.07618611626138</v>
      </c>
      <c r="P128" s="11">
        <f t="shared" si="121"/>
        <v>0.254623928950503</v>
      </c>
      <c r="Q128" s="16">
        <f t="shared" si="122"/>
        <v>0.0662022215271308</v>
      </c>
      <c r="R128" s="11">
        <f t="shared" si="123"/>
        <v>0.1355172</v>
      </c>
      <c r="S128" s="17">
        <f t="shared" si="124"/>
        <v>0.48851526984863</v>
      </c>
      <c r="T128" s="3">
        <v>0.01</v>
      </c>
      <c r="U128" s="18">
        <f t="shared" si="125"/>
        <v>0.0048851526984863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0.0148351526984863</v>
      </c>
      <c r="AU128" s="25">
        <f t="shared" si="129"/>
        <v>52.122</v>
      </c>
      <c r="AV128" s="1">
        <f t="shared" si="130"/>
        <v>0.26</v>
      </c>
      <c r="AW128" s="2">
        <f t="shared" si="131"/>
        <v>0.9</v>
      </c>
      <c r="AX128" s="1">
        <f t="shared" si="132"/>
        <v>1212.2822682286</v>
      </c>
    </row>
    <row r="129" s="1" customFormat="1" spans="1:50">
      <c r="A129" s="6"/>
      <c r="B129" s="6"/>
      <c r="C129" s="9">
        <v>6</v>
      </c>
      <c r="D129" s="12">
        <v>26.2302588773333</v>
      </c>
      <c r="E129" s="13">
        <f t="shared" si="133"/>
        <v>21.5654811335484</v>
      </c>
      <c r="F129" s="9" t="s">
        <v>109</v>
      </c>
      <c r="G129" s="6">
        <v>7</v>
      </c>
      <c r="H129" s="11">
        <f t="shared" si="116"/>
        <v>26.2302588773333</v>
      </c>
      <c r="I129" s="11">
        <f t="shared" si="117"/>
        <v>299.380258877333</v>
      </c>
      <c r="J129" s="11">
        <f t="shared" si="118"/>
        <v>0.395892615618621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1.34278218731088</v>
      </c>
      <c r="P129" s="11">
        <f t="shared" si="121"/>
        <v>0.531597552340598</v>
      </c>
      <c r="Q129" s="16">
        <f t="shared" si="122"/>
        <v>0.138215363608555</v>
      </c>
      <c r="R129" s="11">
        <f t="shared" si="123"/>
        <v>0.1355172</v>
      </c>
      <c r="S129" s="17">
        <f t="shared" si="124"/>
        <v>1.01991011922144</v>
      </c>
      <c r="T129" s="3">
        <v>0.01</v>
      </c>
      <c r="U129" s="18">
        <f t="shared" si="125"/>
        <v>0.0101991011922144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0.0226491011922144</v>
      </c>
      <c r="AU129" s="25">
        <f t="shared" si="129"/>
        <v>52.122</v>
      </c>
      <c r="AV129" s="1">
        <f t="shared" si="130"/>
        <v>0.26</v>
      </c>
      <c r="AW129" s="2">
        <f t="shared" si="131"/>
        <v>0.9</v>
      </c>
      <c r="AX129" s="1">
        <f t="shared" si="132"/>
        <v>1850.81369397959</v>
      </c>
    </row>
    <row r="130" s="1" customFormat="1" spans="1:50">
      <c r="A130" s="6"/>
      <c r="B130" s="6"/>
      <c r="C130" s="9">
        <v>7</v>
      </c>
      <c r="D130" s="12">
        <v>27.8572348574194</v>
      </c>
      <c r="E130" s="13">
        <f t="shared" si="133"/>
        <v>26.2302588773333</v>
      </c>
      <c r="F130" s="9" t="s">
        <v>109</v>
      </c>
      <c r="G130" s="6">
        <v>8</v>
      </c>
      <c r="H130" s="11">
        <f t="shared" si="116"/>
        <v>27.8572348574194</v>
      </c>
      <c r="I130" s="11">
        <f t="shared" si="117"/>
        <v>301.007234857419</v>
      </c>
      <c r="J130" s="11">
        <f t="shared" si="118"/>
        <v>0.471978801631782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1.33240463497028</v>
      </c>
      <c r="P130" s="11">
        <f t="shared" si="121"/>
        <v>0.628866742901906</v>
      </c>
      <c r="Q130" s="16">
        <f t="shared" si="122"/>
        <v>0.163505353154496</v>
      </c>
      <c r="R130" s="11">
        <f t="shared" si="123"/>
        <v>0.1355172</v>
      </c>
      <c r="S130" s="17">
        <f t="shared" si="124"/>
        <v>1.20652841967289</v>
      </c>
      <c r="T130" s="3">
        <v>0.01</v>
      </c>
      <c r="U130" s="18">
        <f t="shared" si="125"/>
        <v>0.0120652841967289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0.024515284196729</v>
      </c>
      <c r="AU130" s="25">
        <f t="shared" si="129"/>
        <v>52.122</v>
      </c>
      <c r="AV130" s="1">
        <f t="shared" si="130"/>
        <v>0.26</v>
      </c>
      <c r="AW130" s="2">
        <f t="shared" si="131"/>
        <v>0.9</v>
      </c>
      <c r="AX130" s="1">
        <f t="shared" si="132"/>
        <v>2003.31233094161</v>
      </c>
    </row>
    <row r="131" s="1" customFormat="1" spans="1:50">
      <c r="A131" s="6"/>
      <c r="B131" s="6"/>
      <c r="C131" s="9">
        <v>8</v>
      </c>
      <c r="D131" s="12">
        <v>25.6354970977419</v>
      </c>
      <c r="E131" s="13">
        <f t="shared" si="133"/>
        <v>27.8572348574194</v>
      </c>
      <c r="F131" s="9" t="s">
        <v>109</v>
      </c>
      <c r="G131" s="6">
        <v>9</v>
      </c>
      <c r="H131" s="11">
        <f t="shared" si="116"/>
        <v>25.6354970977419</v>
      </c>
      <c r="I131" s="11">
        <f t="shared" si="117"/>
        <v>298.785497097742</v>
      </c>
      <c r="J131" s="11">
        <f t="shared" si="118"/>
        <v>0.371074365150318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1.22475789206838</v>
      </c>
      <c r="P131" s="11">
        <f t="shared" si="121"/>
        <v>0.454476257262115</v>
      </c>
      <c r="Q131" s="16">
        <f t="shared" si="122"/>
        <v>0.11816382688815</v>
      </c>
      <c r="R131" s="11">
        <f t="shared" si="123"/>
        <v>0.1355172</v>
      </c>
      <c r="S131" s="17">
        <f t="shared" si="124"/>
        <v>0.871947080430748</v>
      </c>
      <c r="T131" s="3">
        <v>0.01</v>
      </c>
      <c r="U131" s="18">
        <f t="shared" si="125"/>
        <v>0.00871947080430749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0.0186694708043075</v>
      </c>
      <c r="AU131" s="25">
        <f t="shared" si="129"/>
        <v>52.122</v>
      </c>
      <c r="AV131" s="1">
        <f t="shared" si="130"/>
        <v>0.26</v>
      </c>
      <c r="AW131" s="2">
        <f t="shared" si="131"/>
        <v>0.9</v>
      </c>
      <c r="AX131" s="1">
        <f t="shared" si="132"/>
        <v>1525.61074855554</v>
      </c>
    </row>
    <row r="132" s="1" customFormat="1" spans="1:50">
      <c r="A132" s="6"/>
      <c r="B132" s="6"/>
      <c r="C132" s="9">
        <v>9</v>
      </c>
      <c r="D132" s="12">
        <v>22.775933442</v>
      </c>
      <c r="E132" s="13">
        <f t="shared" si="133"/>
        <v>25.6354970977419</v>
      </c>
      <c r="F132" s="9" t="s">
        <v>109</v>
      </c>
      <c r="G132" s="6">
        <v>10</v>
      </c>
      <c r="H132" s="11">
        <f t="shared" si="116"/>
        <v>22.775933442</v>
      </c>
      <c r="I132" s="11">
        <f t="shared" si="117"/>
        <v>295.925933442</v>
      </c>
      <c r="J132" s="11">
        <f t="shared" si="118"/>
        <v>0.270832959732803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1.29150163480626</v>
      </c>
      <c r="P132" s="11">
        <f t="shared" si="121"/>
        <v>0.349781210254333</v>
      </c>
      <c r="Q132" s="16">
        <f t="shared" si="122"/>
        <v>0.0909431146661266</v>
      </c>
      <c r="R132" s="11">
        <f t="shared" si="123"/>
        <v>0.1355172</v>
      </c>
      <c r="S132" s="17">
        <f t="shared" si="124"/>
        <v>0.671081712624866</v>
      </c>
      <c r="T132" s="3">
        <v>0.01</v>
      </c>
      <c r="U132" s="18">
        <f t="shared" si="125"/>
        <v>0.00671081712624867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0.0166608171262487</v>
      </c>
      <c r="AU132" s="25">
        <f t="shared" si="129"/>
        <v>52.122</v>
      </c>
      <c r="AV132" s="1">
        <f t="shared" si="130"/>
        <v>0.26</v>
      </c>
      <c r="AW132" s="2">
        <f t="shared" si="131"/>
        <v>0.9</v>
      </c>
      <c r="AX132" s="1">
        <f t="shared" si="132"/>
        <v>1361.46985385674</v>
      </c>
    </row>
    <row r="133" s="1" customFormat="1" spans="1:50">
      <c r="A133" s="6"/>
      <c r="B133" s="6"/>
      <c r="C133" s="9">
        <v>10</v>
      </c>
      <c r="D133" s="12">
        <v>15.4731373712258</v>
      </c>
      <c r="E133" s="13">
        <f t="shared" si="133"/>
        <v>22.775933442</v>
      </c>
      <c r="F133" s="9" t="s">
        <v>109</v>
      </c>
      <c r="G133" s="6">
        <v>11</v>
      </c>
      <c r="H133" s="11">
        <f t="shared" si="116"/>
        <v>15.4731373712258</v>
      </c>
      <c r="I133" s="11">
        <f t="shared" si="117"/>
        <v>288.623137371226</v>
      </c>
      <c r="J133" s="11">
        <f t="shared" si="118"/>
        <v>0.11780017254374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0.894634403324332</v>
      </c>
      <c r="O133" s="11">
        <f t="shared" si="134"/>
        <v>0.568306021227596</v>
      </c>
      <c r="P133" s="11">
        <f t="shared" si="121"/>
        <v>0.066946547358257</v>
      </c>
      <c r="Q133" s="16">
        <f t="shared" si="122"/>
        <v>0.0174061023131468</v>
      </c>
      <c r="R133" s="11">
        <f t="shared" si="123"/>
        <v>0.1355172</v>
      </c>
      <c r="S133" s="17">
        <f t="shared" si="124"/>
        <v>0.12844201557549</v>
      </c>
      <c r="T133" s="3">
        <v>0.01</v>
      </c>
      <c r="U133" s="18">
        <f t="shared" si="125"/>
        <v>0.0012844201557549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0.0087344201557549</v>
      </c>
      <c r="AU133" s="25">
        <f t="shared" si="129"/>
        <v>52.122</v>
      </c>
      <c r="AV133" s="1">
        <f t="shared" si="130"/>
        <v>0.26</v>
      </c>
      <c r="AW133" s="2">
        <f t="shared" si="131"/>
        <v>0.9</v>
      </c>
      <c r="AX133" s="1">
        <f t="shared" si="132"/>
        <v>713.749490368275</v>
      </c>
    </row>
    <row r="134" s="1" customFormat="1" spans="1:51">
      <c r="A134" s="6"/>
      <c r="B134" s="6"/>
      <c r="C134" s="9">
        <v>11</v>
      </c>
      <c r="D134" s="12">
        <v>9.1634180051</v>
      </c>
      <c r="E134" s="13">
        <f t="shared" si="133"/>
        <v>15.4731373712258</v>
      </c>
      <c r="F134" s="9" t="s">
        <v>111</v>
      </c>
      <c r="G134" s="6">
        <v>12</v>
      </c>
      <c r="H134" s="11">
        <f t="shared" si="116"/>
        <v>9.1634180051</v>
      </c>
      <c r="I134" s="11">
        <f t="shared" si="117"/>
        <v>282.3134180051</v>
      </c>
      <c r="J134" s="11">
        <f t="shared" si="118"/>
        <v>0.0554235156385639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1.02257947386934</v>
      </c>
      <c r="P134" s="11">
        <f t="shared" si="121"/>
        <v>0.0566749494616718</v>
      </c>
      <c r="Q134" s="16">
        <f t="shared" si="122"/>
        <v>0.0147354868600347</v>
      </c>
      <c r="R134" s="11">
        <f t="shared" si="123"/>
        <v>0.1355172</v>
      </c>
      <c r="S134" s="17">
        <f t="shared" si="124"/>
        <v>0.108735177970285</v>
      </c>
      <c r="T134" s="3">
        <v>0.01</v>
      </c>
      <c r="U134" s="18">
        <f t="shared" si="125"/>
        <v>0.00108735177970285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0.00853735177970285</v>
      </c>
      <c r="AU134" s="25">
        <f t="shared" si="129"/>
        <v>52.122</v>
      </c>
      <c r="AV134" s="1">
        <f t="shared" si="130"/>
        <v>0.26</v>
      </c>
      <c r="AW134" s="2">
        <f t="shared" si="131"/>
        <v>0.9</v>
      </c>
      <c r="AX134" s="1">
        <f t="shared" si="132"/>
        <v>697.645679186009</v>
      </c>
      <c r="AY134" s="1">
        <f>SUM(AX123:AX134)</f>
        <v>12561.2523686557</v>
      </c>
    </row>
    <row r="135" s="1" customFormat="1" spans="1:46">
      <c r="A135" s="6"/>
      <c r="B135" s="6"/>
      <c r="C135" s="9">
        <v>12</v>
      </c>
      <c r="D135" s="12">
        <v>2.20410239077419</v>
      </c>
      <c r="E135" s="13">
        <f t="shared" si="133"/>
        <v>9.1634180051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0.44</v>
      </c>
      <c r="E139" s="9"/>
      <c r="F139" s="9"/>
      <c r="G139" s="6">
        <v>1</v>
      </c>
      <c r="H139" s="11">
        <f t="shared" ref="H139:H150" si="135">E140</f>
        <v>0.44</v>
      </c>
      <c r="I139" s="11">
        <f t="shared" ref="I139:I150" si="136">H139+273.15</f>
        <v>273.59</v>
      </c>
      <c r="J139" s="11">
        <f t="shared" ref="J139:J150" si="137">EXP(($C$18*(I139-$C$16))/($C$19*I139*$C$16))</f>
        <v>0.0184545855435736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0.00525402050425541</v>
      </c>
      <c r="Q139" s="16">
        <f t="shared" ref="Q139:Q150" si="141">P139*$B$125</f>
        <v>0.00136604533110641</v>
      </c>
      <c r="R139" s="11">
        <f t="shared" ref="R139:R150" si="142">L139*$B$125</f>
        <v>0.074022</v>
      </c>
      <c r="S139" s="17">
        <f t="shared" ref="S139:S150" si="143">Q139/R139</f>
        <v>0.0184545855435736</v>
      </c>
      <c r="T139" s="3">
        <v>0.01</v>
      </c>
      <c r="U139" s="18">
        <f t="shared" ref="U139:U150" si="144">S139*T139</f>
        <v>0.000184545855435736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0.00567454585543574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8.5</v>
      </c>
      <c r="AX139" s="1">
        <f t="shared" ref="AX139:AX150" si="151">AW139*10000*AV139*0.67*AU139*AT139</f>
        <v>2392.13482370651</v>
      </c>
      <c r="AZ139" s="2">
        <f t="shared" ref="AZ139:AZ150" si="152">$E$12</f>
        <v>0.3</v>
      </c>
      <c r="BA139" s="1">
        <f t="shared" ref="BA139:BA150" si="153">AZ139*10000*AV139*0.67*AU139*AT139</f>
        <v>84.4282878955239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-0.045577563</v>
      </c>
      <c r="E140" s="13">
        <f t="shared" ref="E140:E151" si="154">D139</f>
        <v>0.44</v>
      </c>
      <c r="F140" s="9" t="s">
        <v>109</v>
      </c>
      <c r="G140" s="6">
        <v>2</v>
      </c>
      <c r="H140" s="11">
        <f t="shared" si="135"/>
        <v>-0.045577563</v>
      </c>
      <c r="I140" s="11">
        <f t="shared" si="136"/>
        <v>273.104422437</v>
      </c>
      <c r="J140" s="11">
        <f t="shared" si="137"/>
        <v>0.0173230146707276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0.564145979495745</v>
      </c>
      <c r="P140" s="11">
        <f t="shared" si="140"/>
        <v>0.0097727090792368</v>
      </c>
      <c r="Q140" s="16">
        <f t="shared" si="141"/>
        <v>0.00254090436060157</v>
      </c>
      <c r="R140" s="11">
        <f t="shared" si="142"/>
        <v>0.074022</v>
      </c>
      <c r="S140" s="17">
        <f t="shared" si="143"/>
        <v>0.0343263402853417</v>
      </c>
      <c r="T140" s="3">
        <v>0.01</v>
      </c>
      <c r="U140" s="18">
        <f t="shared" si="144"/>
        <v>0.000343263402853417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0.00583326340285342</v>
      </c>
      <c r="AU140" s="25">
        <f t="shared" si="148"/>
        <v>28.47</v>
      </c>
      <c r="AV140" s="1">
        <f t="shared" si="149"/>
        <v>0.26</v>
      </c>
      <c r="AW140" s="2">
        <f t="shared" si="150"/>
        <v>8.5</v>
      </c>
      <c r="AX140" s="1">
        <f t="shared" si="151"/>
        <v>2459.04304543626</v>
      </c>
      <c r="AZ140" s="2">
        <f t="shared" si="152"/>
        <v>0.3</v>
      </c>
      <c r="BA140" s="1">
        <f t="shared" si="153"/>
        <v>86.7897545448092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1.55181576660714</v>
      </c>
      <c r="E141" s="13">
        <f t="shared" si="154"/>
        <v>-0.045577563</v>
      </c>
      <c r="F141" s="9" t="s">
        <v>109</v>
      </c>
      <c r="G141" s="6">
        <v>3</v>
      </c>
      <c r="H141" s="11">
        <f t="shared" si="135"/>
        <v>1.55181576660714</v>
      </c>
      <c r="I141" s="11">
        <f t="shared" si="136"/>
        <v>274.701815766607</v>
      </c>
      <c r="J141" s="11">
        <f t="shared" si="137"/>
        <v>0.0213137864801443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0.839073270416508</v>
      </c>
      <c r="P141" s="11">
        <f t="shared" si="140"/>
        <v>0.0178838285268539</v>
      </c>
      <c r="Q141" s="16">
        <f t="shared" si="141"/>
        <v>0.004649795416982</v>
      </c>
      <c r="R141" s="11">
        <f t="shared" si="142"/>
        <v>0.074022</v>
      </c>
      <c r="S141" s="17">
        <f t="shared" si="143"/>
        <v>0.0628163980570912</v>
      </c>
      <c r="T141" s="3">
        <v>0.01</v>
      </c>
      <c r="U141" s="18">
        <f t="shared" si="144"/>
        <v>0.000628163980570912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0.00611816398057091</v>
      </c>
      <c r="AU141" s="25">
        <f t="shared" si="148"/>
        <v>28.47</v>
      </c>
      <c r="AV141" s="1">
        <f t="shared" si="149"/>
        <v>0.26</v>
      </c>
      <c r="AW141" s="2">
        <f t="shared" si="150"/>
        <v>8.5</v>
      </c>
      <c r="AX141" s="1">
        <f t="shared" si="151"/>
        <v>2579.14439109713</v>
      </c>
      <c r="AZ141" s="2">
        <f t="shared" si="152"/>
        <v>0.3</v>
      </c>
      <c r="BA141" s="1">
        <f t="shared" si="153"/>
        <v>91.0286255681338</v>
      </c>
    </row>
    <row r="142" s="1" customFormat="1" spans="1:53">
      <c r="A142" s="6"/>
      <c r="B142" s="6"/>
      <c r="C142" s="9">
        <v>3</v>
      </c>
      <c r="D142" s="12">
        <v>9.96283574409678</v>
      </c>
      <c r="E142" s="13">
        <f t="shared" si="154"/>
        <v>1.55181576660714</v>
      </c>
      <c r="F142" s="9" t="s">
        <v>109</v>
      </c>
      <c r="G142" s="6">
        <v>4</v>
      </c>
      <c r="H142" s="11">
        <f t="shared" si="135"/>
        <v>9.96283574409678</v>
      </c>
      <c r="I142" s="11">
        <f t="shared" si="136"/>
        <v>283.112835744097</v>
      </c>
      <c r="J142" s="11">
        <f t="shared" si="137"/>
        <v>0.0610925793657155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1.10588944188965</v>
      </c>
      <c r="P142" s="11">
        <f t="shared" si="140"/>
        <v>0.0675616384983505</v>
      </c>
      <c r="Q142" s="16">
        <f t="shared" si="141"/>
        <v>0.0175660260095711</v>
      </c>
      <c r="R142" s="11">
        <f t="shared" si="142"/>
        <v>0.074022</v>
      </c>
      <c r="S142" s="17">
        <f t="shared" si="143"/>
        <v>0.237308178778892</v>
      </c>
      <c r="T142" s="3">
        <v>0.01</v>
      </c>
      <c r="U142" s="18">
        <f t="shared" si="144"/>
        <v>0.00237308178778892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0.0123230817877889</v>
      </c>
      <c r="AU142" s="25">
        <f t="shared" si="148"/>
        <v>28.47</v>
      </c>
      <c r="AV142" s="1">
        <f t="shared" si="149"/>
        <v>0.26</v>
      </c>
      <c r="AW142" s="2">
        <f t="shared" si="150"/>
        <v>8.5</v>
      </c>
      <c r="AX142" s="1">
        <f t="shared" si="151"/>
        <v>5194.86031674508</v>
      </c>
      <c r="AZ142" s="2">
        <f t="shared" si="152"/>
        <v>0.3</v>
      </c>
      <c r="BA142" s="1">
        <f t="shared" si="153"/>
        <v>183.348011179238</v>
      </c>
    </row>
    <row r="143" s="1" customFormat="1" spans="1:53">
      <c r="A143" s="6"/>
      <c r="B143" s="6"/>
      <c r="C143" s="9">
        <v>4</v>
      </c>
      <c r="D143" s="12">
        <v>14.0334317907667</v>
      </c>
      <c r="E143" s="13">
        <f t="shared" si="154"/>
        <v>9.96283574409678</v>
      </c>
      <c r="F143" s="9" t="s">
        <v>109</v>
      </c>
      <c r="G143" s="6">
        <v>5</v>
      </c>
      <c r="H143" s="11">
        <f t="shared" si="135"/>
        <v>14.0334317907667</v>
      </c>
      <c r="I143" s="11">
        <f t="shared" si="136"/>
        <v>287.183431790767</v>
      </c>
      <c r="J143" s="11">
        <f t="shared" si="137"/>
        <v>0.0994712039213283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0.986411413221738</v>
      </c>
      <c r="O143" s="11">
        <f t="shared" si="155"/>
        <v>0.336616390169565</v>
      </c>
      <c r="P143" s="11">
        <f t="shared" si="140"/>
        <v>0.0334836375898182</v>
      </c>
      <c r="Q143" s="16">
        <f t="shared" si="141"/>
        <v>0.00870574577335274</v>
      </c>
      <c r="R143" s="11">
        <f t="shared" si="142"/>
        <v>0.074022</v>
      </c>
      <c r="S143" s="17">
        <f t="shared" si="143"/>
        <v>0.117610247944567</v>
      </c>
      <c r="T143" s="3">
        <v>0.01</v>
      </c>
      <c r="U143" s="18">
        <f t="shared" si="144"/>
        <v>0.00117610247944567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0.0111261024794457</v>
      </c>
      <c r="AU143" s="25">
        <f t="shared" si="148"/>
        <v>28.47</v>
      </c>
      <c r="AV143" s="1">
        <f t="shared" si="149"/>
        <v>0.26</v>
      </c>
      <c r="AW143" s="2">
        <f t="shared" si="150"/>
        <v>8.5</v>
      </c>
      <c r="AX143" s="1">
        <f t="shared" si="151"/>
        <v>4690.26735729244</v>
      </c>
      <c r="AZ143" s="2">
        <f t="shared" si="152"/>
        <v>0.3</v>
      </c>
      <c r="BA143" s="1">
        <f t="shared" si="153"/>
        <v>165.538847904439</v>
      </c>
    </row>
    <row r="144" s="1" customFormat="1" spans="1:53">
      <c r="A144" s="6"/>
      <c r="B144" s="6"/>
      <c r="C144" s="9">
        <v>5</v>
      </c>
      <c r="D144" s="12">
        <v>21.5654811335484</v>
      </c>
      <c r="E144" s="13">
        <f t="shared" si="154"/>
        <v>14.0334317907667</v>
      </c>
      <c r="F144" s="9" t="s">
        <v>111</v>
      </c>
      <c r="G144" s="6">
        <v>6</v>
      </c>
      <c r="H144" s="11">
        <f t="shared" si="135"/>
        <v>21.5654811335484</v>
      </c>
      <c r="I144" s="11">
        <f t="shared" si="136"/>
        <v>294.715481133548</v>
      </c>
      <c r="J144" s="11">
        <f t="shared" si="137"/>
        <v>0.236598414626509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0.587832752579747</v>
      </c>
      <c r="P144" s="11">
        <f t="shared" si="140"/>
        <v>0.139080297325905</v>
      </c>
      <c r="Q144" s="16">
        <f t="shared" si="141"/>
        <v>0.0361608773047353</v>
      </c>
      <c r="R144" s="11">
        <f t="shared" si="142"/>
        <v>0.074022</v>
      </c>
      <c r="S144" s="17">
        <f t="shared" si="143"/>
        <v>0.48851526984863</v>
      </c>
      <c r="T144" s="3">
        <v>0.01</v>
      </c>
      <c r="U144" s="18">
        <f t="shared" si="144"/>
        <v>0.0048851526984863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0.0148351526984863</v>
      </c>
      <c r="AU144" s="25">
        <f t="shared" si="148"/>
        <v>28.47</v>
      </c>
      <c r="AV144" s="1">
        <f t="shared" si="149"/>
        <v>0.26</v>
      </c>
      <c r="AW144" s="2">
        <f t="shared" si="150"/>
        <v>8.5</v>
      </c>
      <c r="AX144" s="1">
        <f t="shared" si="151"/>
        <v>6253.83709800468</v>
      </c>
      <c r="AZ144" s="2">
        <f t="shared" si="152"/>
        <v>0.3</v>
      </c>
      <c r="BA144" s="1">
        <f t="shared" si="153"/>
        <v>220.723662282518</v>
      </c>
    </row>
    <row r="145" s="1" customFormat="1" spans="1:53">
      <c r="A145" s="6"/>
      <c r="B145" s="6"/>
      <c r="C145" s="9">
        <v>6</v>
      </c>
      <c r="D145" s="12">
        <v>26.2302588773333</v>
      </c>
      <c r="E145" s="13">
        <f t="shared" si="154"/>
        <v>21.5654811335484</v>
      </c>
      <c r="F145" s="9" t="s">
        <v>109</v>
      </c>
      <c r="G145" s="6">
        <v>7</v>
      </c>
      <c r="H145" s="11">
        <f t="shared" si="135"/>
        <v>26.2302588773333</v>
      </c>
      <c r="I145" s="11">
        <f t="shared" si="136"/>
        <v>299.380258877333</v>
      </c>
      <c r="J145" s="11">
        <f t="shared" si="137"/>
        <v>0.395892615618621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0.733452455253842</v>
      </c>
      <c r="P145" s="11">
        <f t="shared" si="140"/>
        <v>0.290368410942343</v>
      </c>
      <c r="Q145" s="16">
        <f t="shared" si="141"/>
        <v>0.0754957868450092</v>
      </c>
      <c r="R145" s="11">
        <f t="shared" si="142"/>
        <v>0.074022</v>
      </c>
      <c r="S145" s="17">
        <f t="shared" si="143"/>
        <v>1.01991011922144</v>
      </c>
      <c r="T145" s="3">
        <v>0.01</v>
      </c>
      <c r="U145" s="18">
        <f t="shared" si="144"/>
        <v>0.0101991011922144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0.0250991011922144</v>
      </c>
      <c r="AU145" s="25">
        <f t="shared" si="148"/>
        <v>28.47</v>
      </c>
      <c r="AV145" s="1">
        <f t="shared" si="149"/>
        <v>0.26</v>
      </c>
      <c r="AW145" s="2">
        <f t="shared" si="150"/>
        <v>8.5</v>
      </c>
      <c r="AX145" s="1">
        <f t="shared" si="151"/>
        <v>10580.6588818233</v>
      </c>
      <c r="AZ145" s="2">
        <f t="shared" si="152"/>
        <v>0.3</v>
      </c>
      <c r="BA145" s="1">
        <f t="shared" si="153"/>
        <v>373.435019358468</v>
      </c>
    </row>
    <row r="146" s="1" customFormat="1" spans="1:53">
      <c r="A146" s="6"/>
      <c r="B146" s="6"/>
      <c r="C146" s="9">
        <v>7</v>
      </c>
      <c r="D146" s="12">
        <v>27.8572348574194</v>
      </c>
      <c r="E146" s="13">
        <f t="shared" si="154"/>
        <v>26.2302588773333</v>
      </c>
      <c r="F146" s="9" t="s">
        <v>109</v>
      </c>
      <c r="G146" s="6">
        <v>8</v>
      </c>
      <c r="H146" s="11">
        <f t="shared" si="135"/>
        <v>27.8572348574194</v>
      </c>
      <c r="I146" s="11">
        <f t="shared" si="136"/>
        <v>301.007234857419</v>
      </c>
      <c r="J146" s="11">
        <f t="shared" si="137"/>
        <v>0.471978801631782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0.727784044311499</v>
      </c>
      <c r="P146" s="11">
        <f t="shared" si="140"/>
        <v>0.343498641080873</v>
      </c>
      <c r="Q146" s="16">
        <f t="shared" si="141"/>
        <v>0.089309646681027</v>
      </c>
      <c r="R146" s="11">
        <f t="shared" si="142"/>
        <v>0.074022</v>
      </c>
      <c r="S146" s="17">
        <f t="shared" si="143"/>
        <v>1.20652841967289</v>
      </c>
      <c r="T146" s="3">
        <v>0.01</v>
      </c>
      <c r="U146" s="18">
        <f t="shared" si="144"/>
        <v>0.0120652841967289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0.0269652841967289</v>
      </c>
      <c r="AU146" s="25">
        <f t="shared" si="148"/>
        <v>28.47</v>
      </c>
      <c r="AV146" s="1">
        <f t="shared" si="149"/>
        <v>0.26</v>
      </c>
      <c r="AW146" s="2">
        <f t="shared" si="150"/>
        <v>8.5</v>
      </c>
      <c r="AX146" s="1">
        <f t="shared" si="151"/>
        <v>11367.3581994845</v>
      </c>
      <c r="AZ146" s="2">
        <f t="shared" si="152"/>
        <v>0.3</v>
      </c>
      <c r="BA146" s="1">
        <f t="shared" si="153"/>
        <v>401.200877628864</v>
      </c>
    </row>
    <row r="147" s="1" customFormat="1" spans="1:53">
      <c r="A147" s="6"/>
      <c r="B147" s="6"/>
      <c r="C147" s="9">
        <v>8</v>
      </c>
      <c r="D147" s="12">
        <v>25.6354970977419</v>
      </c>
      <c r="E147" s="13">
        <f t="shared" si="154"/>
        <v>27.8572348574194</v>
      </c>
      <c r="F147" s="9" t="s">
        <v>109</v>
      </c>
      <c r="G147" s="6">
        <v>9</v>
      </c>
      <c r="H147" s="11">
        <f t="shared" si="135"/>
        <v>25.6354970977419</v>
      </c>
      <c r="I147" s="11">
        <f t="shared" si="136"/>
        <v>298.785497097742</v>
      </c>
      <c r="J147" s="11">
        <f t="shared" si="137"/>
        <v>0.371074365150318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0.668985403230626</v>
      </c>
      <c r="P147" s="11">
        <f t="shared" si="140"/>
        <v>0.248243333798634</v>
      </c>
      <c r="Q147" s="16">
        <f t="shared" si="141"/>
        <v>0.0645432667876449</v>
      </c>
      <c r="R147" s="11">
        <f t="shared" si="142"/>
        <v>0.074022</v>
      </c>
      <c r="S147" s="17">
        <f t="shared" si="143"/>
        <v>0.871947080430749</v>
      </c>
      <c r="T147" s="3">
        <v>0.01</v>
      </c>
      <c r="U147" s="18">
        <f t="shared" si="144"/>
        <v>0.00871947080430749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0.0186694708043075</v>
      </c>
      <c r="AU147" s="25">
        <f t="shared" si="148"/>
        <v>28.47</v>
      </c>
      <c r="AV147" s="1">
        <f t="shared" si="149"/>
        <v>0.26</v>
      </c>
      <c r="AW147" s="2">
        <f t="shared" si="150"/>
        <v>8.5</v>
      </c>
      <c r="AX147" s="1">
        <f t="shared" si="151"/>
        <v>7870.21417905637</v>
      </c>
      <c r="AZ147" s="2">
        <f t="shared" si="152"/>
        <v>0.3</v>
      </c>
      <c r="BA147" s="1">
        <f t="shared" si="153"/>
        <v>277.772265143166</v>
      </c>
    </row>
    <row r="148" s="1" customFormat="1" spans="1:53">
      <c r="A148" s="6"/>
      <c r="B148" s="6"/>
      <c r="C148" s="9">
        <v>9</v>
      </c>
      <c r="D148" s="12">
        <v>22.775933442</v>
      </c>
      <c r="E148" s="13">
        <f t="shared" si="154"/>
        <v>25.6354970977419</v>
      </c>
      <c r="F148" s="9" t="s">
        <v>109</v>
      </c>
      <c r="G148" s="6">
        <v>10</v>
      </c>
      <c r="H148" s="11">
        <f t="shared" si="135"/>
        <v>22.775933442</v>
      </c>
      <c r="I148" s="11">
        <f t="shared" si="136"/>
        <v>295.925933442</v>
      </c>
      <c r="J148" s="11">
        <f t="shared" si="137"/>
        <v>0.270832959732803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0.705442069431992</v>
      </c>
      <c r="P148" s="11">
        <f t="shared" si="140"/>
        <v>0.191056963584299</v>
      </c>
      <c r="Q148" s="16">
        <f t="shared" si="141"/>
        <v>0.0496748105319179</v>
      </c>
      <c r="R148" s="11">
        <f t="shared" si="142"/>
        <v>0.074022</v>
      </c>
      <c r="S148" s="17">
        <f t="shared" si="143"/>
        <v>0.671081712624866</v>
      </c>
      <c r="T148" s="3">
        <v>0.01</v>
      </c>
      <c r="U148" s="18">
        <f t="shared" si="144"/>
        <v>0.00671081712624866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0.0166608171262487</v>
      </c>
      <c r="AU148" s="25">
        <f t="shared" si="148"/>
        <v>28.47</v>
      </c>
      <c r="AV148" s="1">
        <f t="shared" si="149"/>
        <v>0.26</v>
      </c>
      <c r="AW148" s="2">
        <f t="shared" si="150"/>
        <v>8.5</v>
      </c>
      <c r="AX148" s="1">
        <f t="shared" si="151"/>
        <v>7023.45559529272</v>
      </c>
      <c r="AZ148" s="2">
        <f t="shared" si="152"/>
        <v>0.3</v>
      </c>
      <c r="BA148" s="1">
        <f t="shared" si="153"/>
        <v>247.886668069155</v>
      </c>
    </row>
    <row r="149" s="1" customFormat="1" spans="1:53">
      <c r="A149" s="6"/>
      <c r="B149" s="6"/>
      <c r="C149" s="9">
        <v>10</v>
      </c>
      <c r="D149" s="12">
        <v>15.4731373712258</v>
      </c>
      <c r="E149" s="13">
        <f t="shared" si="154"/>
        <v>22.775933442</v>
      </c>
      <c r="F149" s="9" t="s">
        <v>109</v>
      </c>
      <c r="G149" s="6">
        <v>11</v>
      </c>
      <c r="H149" s="11">
        <f t="shared" si="135"/>
        <v>15.4731373712258</v>
      </c>
      <c r="I149" s="11">
        <f t="shared" si="136"/>
        <v>288.623137371226</v>
      </c>
      <c r="J149" s="11">
        <f t="shared" si="137"/>
        <v>0.11780017254374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0.488665850555308</v>
      </c>
      <c r="O149" s="11">
        <f t="shared" si="155"/>
        <v>0.310419255292385</v>
      </c>
      <c r="P149" s="11">
        <f t="shared" si="140"/>
        <v>0.0365674418343421</v>
      </c>
      <c r="Q149" s="16">
        <f t="shared" si="141"/>
        <v>0.00950753487692893</v>
      </c>
      <c r="R149" s="11">
        <f t="shared" si="142"/>
        <v>0.074022</v>
      </c>
      <c r="S149" s="17">
        <f t="shared" si="143"/>
        <v>0.12844201557549</v>
      </c>
      <c r="T149" s="3">
        <v>0.01</v>
      </c>
      <c r="U149" s="18">
        <f t="shared" si="144"/>
        <v>0.0012844201557549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0.0067744201557549</v>
      </c>
      <c r="AU149" s="25">
        <f t="shared" si="148"/>
        <v>28.47</v>
      </c>
      <c r="AV149" s="1">
        <f t="shared" si="149"/>
        <v>0.26</v>
      </c>
      <c r="AW149" s="2">
        <f t="shared" si="150"/>
        <v>8.5</v>
      </c>
      <c r="AX149" s="1">
        <f t="shared" si="151"/>
        <v>2855.7926533411</v>
      </c>
      <c r="AZ149" s="2">
        <f t="shared" si="152"/>
        <v>0.3</v>
      </c>
      <c r="BA149" s="1">
        <f t="shared" si="153"/>
        <v>100.792681882627</v>
      </c>
    </row>
    <row r="150" s="1" customFormat="1" spans="1:54">
      <c r="A150" s="6"/>
      <c r="B150" s="6"/>
      <c r="C150" s="9">
        <v>11</v>
      </c>
      <c r="D150" s="12">
        <v>9.1634180051</v>
      </c>
      <c r="E150" s="13">
        <f t="shared" si="154"/>
        <v>15.4731373712258</v>
      </c>
      <c r="F150" s="9" t="s">
        <v>111</v>
      </c>
      <c r="G150" s="6">
        <v>12</v>
      </c>
      <c r="H150" s="11">
        <f t="shared" si="135"/>
        <v>9.1634180051</v>
      </c>
      <c r="I150" s="11">
        <f t="shared" si="136"/>
        <v>282.3134180051</v>
      </c>
      <c r="J150" s="11">
        <f t="shared" si="137"/>
        <v>0.0554235156385639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0.558551813458043</v>
      </c>
      <c r="P150" s="11">
        <f t="shared" si="140"/>
        <v>0.03095690516814</v>
      </c>
      <c r="Q150" s="16">
        <f t="shared" si="141"/>
        <v>0.00804879534371641</v>
      </c>
      <c r="R150" s="11">
        <f t="shared" si="142"/>
        <v>0.074022</v>
      </c>
      <c r="S150" s="17">
        <f t="shared" si="143"/>
        <v>0.108735177970285</v>
      </c>
      <c r="T150" s="3">
        <v>0.01</v>
      </c>
      <c r="U150" s="18">
        <f t="shared" si="144"/>
        <v>0.00108735177970285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0.00657735177970285</v>
      </c>
      <c r="AU150" s="25">
        <f t="shared" si="148"/>
        <v>28.47</v>
      </c>
      <c r="AV150" s="1">
        <f t="shared" si="149"/>
        <v>0.26</v>
      </c>
      <c r="AW150" s="2">
        <f t="shared" si="150"/>
        <v>8.5</v>
      </c>
      <c r="AX150" s="1">
        <f t="shared" si="151"/>
        <v>2772.71743692465</v>
      </c>
      <c r="AY150" s="1">
        <f>SUM(AX139:AX150)</f>
        <v>66039.4839782047</v>
      </c>
      <c r="AZ150" s="2">
        <f t="shared" si="152"/>
        <v>0.3</v>
      </c>
      <c r="BA150" s="1">
        <f t="shared" si="153"/>
        <v>97.86061542087</v>
      </c>
      <c r="BB150" s="1">
        <f>SUM(BA139:BA150)</f>
        <v>2330.80531687781</v>
      </c>
    </row>
    <row r="151" s="1" customFormat="1" spans="1:46">
      <c r="A151" s="6"/>
      <c r="B151" s="6"/>
      <c r="C151" s="9">
        <v>12</v>
      </c>
      <c r="D151" s="12">
        <v>2.20410239077419</v>
      </c>
      <c r="E151" s="13">
        <f t="shared" si="154"/>
        <v>9.1634180051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E19" sqref="E19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462.3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34.3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108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2754.2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486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8827.07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0.3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235985986.805755</v>
      </c>
      <c r="J16" s="7" t="s">
        <v>35</v>
      </c>
      <c r="K16" s="7">
        <f>I16/(10000*1000)</f>
        <v>23.5985986805755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148408105.805719</v>
      </c>
      <c r="J17" s="7" t="s">
        <v>35</v>
      </c>
      <c r="K17" s="7">
        <f>I17/(10000*1000)</f>
        <v>14.8408105805719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1268.01</v>
      </c>
      <c r="C29" s="9" t="s">
        <v>108</v>
      </c>
      <c r="D29" s="10">
        <v>1.94</v>
      </c>
      <c r="E29" s="9"/>
      <c r="F29" s="9"/>
      <c r="G29" s="6">
        <v>1</v>
      </c>
      <c r="H29" s="11">
        <f t="shared" ref="H29:H40" si="0">E30</f>
        <v>1.94</v>
      </c>
      <c r="I29" s="11">
        <f t="shared" ref="I29:I40" si="1">H29+273.15</f>
        <v>275.09</v>
      </c>
      <c r="J29" s="11">
        <f t="shared" ref="J29:J40" si="2">EXP(($C$18*(I29-$C$16))/($C$19*I29*$C$16))</f>
        <v>0.0224069477796777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109</v>
      </c>
      <c r="N29" s="6"/>
      <c r="O29" s="11">
        <f>L29</f>
        <v>1.056675</v>
      </c>
      <c r="P29" s="11">
        <f t="shared" ref="P29:P40" si="5">O29*J29</f>
        <v>0.023676861545091</v>
      </c>
      <c r="Q29" s="16">
        <f t="shared" ref="Q29:Q40" si="6">P29*$B$31</f>
        <v>0.00568244677082183</v>
      </c>
      <c r="R29" s="11">
        <f t="shared" ref="R29:R40" si="7">L29*$B$31</f>
        <v>0.253602</v>
      </c>
      <c r="S29" s="17">
        <f t="shared" ref="S29:S40" si="8">Q29/R29</f>
        <v>0.0224069477796777</v>
      </c>
      <c r="T29" s="3">
        <v>0.01</v>
      </c>
      <c r="U29" s="18">
        <f t="shared" ref="U29:U40" si="9">S29*T29</f>
        <v>0.000224069477796777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0.0221240694777968</v>
      </c>
      <c r="AR29" s="25">
        <f t="shared" ref="AR29:AR40" si="15">$B$29/12</f>
        <v>105.6675</v>
      </c>
      <c r="AS29" s="1">
        <f t="shared" ref="AS29:AS40" si="16">$B$31</f>
        <v>0.24</v>
      </c>
      <c r="AT29" s="2">
        <f>$E$4/12</f>
        <v>2.85833333333333</v>
      </c>
      <c r="AU29" s="1">
        <f t="shared" ref="AU29:AU40" si="17">AT29*10000*AS29*0.67*AR29*AQ29</f>
        <v>10744.9738916835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1.12781390054839</v>
      </c>
      <c r="E30" s="13">
        <f t="shared" ref="E30:E41" si="18">D29</f>
        <v>1.94</v>
      </c>
      <c r="F30" s="9" t="s">
        <v>109</v>
      </c>
      <c r="G30" s="6">
        <v>2</v>
      </c>
      <c r="H30" s="11">
        <f t="shared" si="0"/>
        <v>1.12781390054839</v>
      </c>
      <c r="I30" s="11">
        <f t="shared" si="1"/>
        <v>274.277813900548</v>
      </c>
      <c r="J30" s="11">
        <f t="shared" si="2"/>
        <v>0.020177342736411</v>
      </c>
      <c r="K30" s="11">
        <f t="shared" si="3"/>
        <v>105.6675</v>
      </c>
      <c r="L30" s="11">
        <f t="shared" si="4"/>
        <v>1.056675</v>
      </c>
      <c r="M30" s="6" t="s">
        <v>109</v>
      </c>
      <c r="N30" s="6"/>
      <c r="O30" s="11">
        <f t="shared" ref="O30:O40" si="19">L30+O29-P29-N30</f>
        <v>2.08967313845491</v>
      </c>
      <c r="P30" s="11">
        <f t="shared" si="5"/>
        <v>0.0421640511216764</v>
      </c>
      <c r="Q30" s="16">
        <f t="shared" si="6"/>
        <v>0.0101193722692023</v>
      </c>
      <c r="R30" s="11">
        <f t="shared" si="7"/>
        <v>0.253602</v>
      </c>
      <c r="S30" s="17">
        <f t="shared" si="8"/>
        <v>0.0399025728077946</v>
      </c>
      <c r="T30" s="3">
        <v>0.01</v>
      </c>
      <c r="U30" s="18">
        <f t="shared" si="9"/>
        <v>0.000399025728077946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0.0222990257280779</v>
      </c>
      <c r="AR30" s="25">
        <f t="shared" si="15"/>
        <v>105.6675</v>
      </c>
      <c r="AS30" s="1">
        <f t="shared" si="16"/>
        <v>0.24</v>
      </c>
      <c r="AT30" s="2">
        <f>$E$4/12</f>
        <v>2.85833333333333</v>
      </c>
      <c r="AU30" s="1">
        <f t="shared" si="17"/>
        <v>10829.9447124154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2">
        <v>2.31816093235714</v>
      </c>
      <c r="E31" s="13">
        <f t="shared" si="18"/>
        <v>1.12781390054839</v>
      </c>
      <c r="F31" s="9" t="s">
        <v>109</v>
      </c>
      <c r="G31" s="6">
        <v>3</v>
      </c>
      <c r="H31" s="11">
        <f t="shared" si="0"/>
        <v>2.31816093235714</v>
      </c>
      <c r="I31" s="11">
        <f t="shared" si="1"/>
        <v>275.468160932357</v>
      </c>
      <c r="J31" s="11">
        <f t="shared" si="2"/>
        <v>0.0235225845093959</v>
      </c>
      <c r="K31" s="11">
        <f t="shared" si="3"/>
        <v>105.6675</v>
      </c>
      <c r="L31" s="11">
        <f t="shared" si="4"/>
        <v>1.056675</v>
      </c>
      <c r="M31" s="6" t="s">
        <v>109</v>
      </c>
      <c r="N31" s="6"/>
      <c r="O31" s="11">
        <f t="shared" si="19"/>
        <v>3.10418408733323</v>
      </c>
      <c r="P31" s="11">
        <f t="shared" si="5"/>
        <v>0.0730184325270178</v>
      </c>
      <c r="Q31" s="16">
        <f t="shared" si="6"/>
        <v>0.0175244238064843</v>
      </c>
      <c r="R31" s="11">
        <f t="shared" si="7"/>
        <v>0.253602</v>
      </c>
      <c r="S31" s="17">
        <f t="shared" si="8"/>
        <v>0.0691020725644288</v>
      </c>
      <c r="T31" s="3">
        <v>0.01</v>
      </c>
      <c r="U31" s="18">
        <f t="shared" si="9"/>
        <v>0.000691020725644288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0.0225910207256443</v>
      </c>
      <c r="AR31" s="25">
        <f t="shared" si="15"/>
        <v>105.6675</v>
      </c>
      <c r="AS31" s="1">
        <f t="shared" si="16"/>
        <v>0.24</v>
      </c>
      <c r="AT31" s="2">
        <f>$E$4/12</f>
        <v>2.85833333333333</v>
      </c>
      <c r="AU31" s="1">
        <f t="shared" si="17"/>
        <v>10971.7576202307</v>
      </c>
    </row>
    <row r="32" s="1" customFormat="1" spans="1:47">
      <c r="A32" s="6"/>
      <c r="B32" s="6"/>
      <c r="C32" s="9">
        <v>3</v>
      </c>
      <c r="D32" s="12">
        <v>11.7303511104516</v>
      </c>
      <c r="E32" s="13">
        <f t="shared" si="18"/>
        <v>2.31816093235714</v>
      </c>
      <c r="F32" s="9" t="s">
        <v>109</v>
      </c>
      <c r="G32" s="6">
        <v>4</v>
      </c>
      <c r="H32" s="11">
        <f t="shared" si="0"/>
        <v>11.7303511104516</v>
      </c>
      <c r="I32" s="11">
        <f t="shared" si="1"/>
        <v>284.880351110452</v>
      </c>
      <c r="J32" s="11">
        <f t="shared" si="2"/>
        <v>0.0756238703345507</v>
      </c>
      <c r="K32" s="11">
        <f t="shared" si="3"/>
        <v>105.6675</v>
      </c>
      <c r="L32" s="11">
        <f t="shared" si="4"/>
        <v>1.056675</v>
      </c>
      <c r="M32" s="6" t="s">
        <v>109</v>
      </c>
      <c r="N32" s="6"/>
      <c r="O32" s="11">
        <f t="shared" si="19"/>
        <v>4.08784065480622</v>
      </c>
      <c r="P32" s="11">
        <f t="shared" si="5"/>
        <v>0.30913833162737</v>
      </c>
      <c r="Q32" s="16">
        <f t="shared" si="6"/>
        <v>0.0741931995905688</v>
      </c>
      <c r="R32" s="11">
        <f t="shared" si="7"/>
        <v>0.253602</v>
      </c>
      <c r="S32" s="17">
        <f t="shared" si="8"/>
        <v>0.292557628057227</v>
      </c>
      <c r="T32" s="3">
        <v>0.01</v>
      </c>
      <c r="U32" s="18">
        <f t="shared" si="9"/>
        <v>0.00292557628057227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0.0323755762805723</v>
      </c>
      <c r="AR32" s="25">
        <f t="shared" si="15"/>
        <v>105.6675</v>
      </c>
      <c r="AS32" s="1">
        <f t="shared" si="16"/>
        <v>0.24</v>
      </c>
      <c r="AT32" s="2">
        <f>$E$4/12</f>
        <v>2.85833333333333</v>
      </c>
      <c r="AU32" s="1">
        <f t="shared" si="17"/>
        <v>15723.8125749007</v>
      </c>
    </row>
    <row r="33" s="1" customFormat="1" spans="1:47">
      <c r="A33" s="6"/>
      <c r="B33" s="6"/>
      <c r="C33" s="9">
        <v>4</v>
      </c>
      <c r="D33" s="12">
        <v>15.8645456479333</v>
      </c>
      <c r="E33" s="13">
        <f t="shared" si="18"/>
        <v>11.7303511104516</v>
      </c>
      <c r="F33" s="9" t="s">
        <v>109</v>
      </c>
      <c r="G33" s="6">
        <v>5</v>
      </c>
      <c r="H33" s="11">
        <f t="shared" si="0"/>
        <v>15.8645456479333</v>
      </c>
      <c r="I33" s="11">
        <f t="shared" si="1"/>
        <v>289.014545647933</v>
      </c>
      <c r="J33" s="11">
        <f t="shared" si="2"/>
        <v>0.123306974793115</v>
      </c>
      <c r="K33" s="11">
        <f t="shared" si="3"/>
        <v>105.6675</v>
      </c>
      <c r="L33" s="11">
        <f t="shared" si="4"/>
        <v>1.056675</v>
      </c>
      <c r="M33" s="6" t="s">
        <v>111</v>
      </c>
      <c r="N33" s="11">
        <f>(O32-P32)*C24/100</f>
        <v>3.5897672070199</v>
      </c>
      <c r="O33" s="11">
        <f t="shared" si="19"/>
        <v>1.24561011615894</v>
      </c>
      <c r="P33" s="11">
        <f t="shared" si="5"/>
        <v>0.15359241519526</v>
      </c>
      <c r="Q33" s="16">
        <f t="shared" si="6"/>
        <v>0.0368621796468623</v>
      </c>
      <c r="R33" s="11">
        <f t="shared" si="7"/>
        <v>0.253602</v>
      </c>
      <c r="S33" s="17">
        <f t="shared" si="8"/>
        <v>0.145354451648103</v>
      </c>
      <c r="T33" s="3">
        <v>0.01</v>
      </c>
      <c r="U33" s="18">
        <f t="shared" si="9"/>
        <v>0.00145354451648103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0.030903544516481</v>
      </c>
      <c r="AR33" s="25">
        <f t="shared" si="15"/>
        <v>105.6675</v>
      </c>
      <c r="AS33" s="1">
        <f t="shared" si="16"/>
        <v>0.24</v>
      </c>
      <c r="AT33" s="2">
        <f>$E$4/12</f>
        <v>2.85833333333333</v>
      </c>
      <c r="AU33" s="1">
        <f t="shared" si="17"/>
        <v>15008.8924337954</v>
      </c>
    </row>
    <row r="34" s="1" customFormat="1" spans="1:47">
      <c r="A34" s="6"/>
      <c r="B34" s="6"/>
      <c r="C34" s="9">
        <v>5</v>
      </c>
      <c r="D34" s="12">
        <v>21.8510063622581</v>
      </c>
      <c r="E34" s="13">
        <f t="shared" si="18"/>
        <v>15.8645456479333</v>
      </c>
      <c r="F34" s="9" t="s">
        <v>111</v>
      </c>
      <c r="G34" s="6">
        <v>6</v>
      </c>
      <c r="H34" s="11">
        <f t="shared" si="0"/>
        <v>21.8510063622581</v>
      </c>
      <c r="I34" s="11">
        <f t="shared" si="1"/>
        <v>295.001006362258</v>
      </c>
      <c r="J34" s="11">
        <f t="shared" si="2"/>
        <v>0.244286315825391</v>
      </c>
      <c r="K34" s="11">
        <f t="shared" si="3"/>
        <v>105.6675</v>
      </c>
      <c r="L34" s="11">
        <f t="shared" si="4"/>
        <v>1.056675</v>
      </c>
      <c r="M34" s="6" t="s">
        <v>109</v>
      </c>
      <c r="N34" s="6"/>
      <c r="O34" s="11">
        <f t="shared" si="19"/>
        <v>2.14869270096368</v>
      </c>
      <c r="P34" s="11">
        <f t="shared" si="5"/>
        <v>0.524896223759327</v>
      </c>
      <c r="Q34" s="16">
        <f t="shared" si="6"/>
        <v>0.125975093702239</v>
      </c>
      <c r="R34" s="11">
        <f t="shared" si="7"/>
        <v>0.253602</v>
      </c>
      <c r="S34" s="17">
        <f t="shared" si="8"/>
        <v>0.496743297380299</v>
      </c>
      <c r="T34" s="3">
        <v>0.01</v>
      </c>
      <c r="U34" s="18">
        <f t="shared" si="9"/>
        <v>0.00496743297380299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0.034417432973803</v>
      </c>
      <c r="AR34" s="25">
        <f t="shared" si="15"/>
        <v>105.6675</v>
      </c>
      <c r="AS34" s="1">
        <f t="shared" si="16"/>
        <v>0.24</v>
      </c>
      <c r="AT34" s="2">
        <f>$E$4/12</f>
        <v>2.85833333333333</v>
      </c>
      <c r="AU34" s="1">
        <f t="shared" si="17"/>
        <v>16715.4789987176</v>
      </c>
    </row>
    <row r="35" s="1" customFormat="1" spans="1:47">
      <c r="A35" s="6"/>
      <c r="B35" s="6"/>
      <c r="C35" s="9">
        <v>6</v>
      </c>
      <c r="D35" s="12">
        <v>26.5928652143333</v>
      </c>
      <c r="E35" s="13">
        <f t="shared" si="18"/>
        <v>21.8510063622581</v>
      </c>
      <c r="F35" s="9" t="s">
        <v>109</v>
      </c>
      <c r="G35" s="6">
        <v>7</v>
      </c>
      <c r="H35" s="11">
        <f t="shared" si="0"/>
        <v>26.5928652143333</v>
      </c>
      <c r="I35" s="11">
        <f t="shared" si="1"/>
        <v>299.742865214333</v>
      </c>
      <c r="J35" s="11">
        <f t="shared" si="2"/>
        <v>0.411779107517867</v>
      </c>
      <c r="K35" s="11">
        <f t="shared" si="3"/>
        <v>105.6675</v>
      </c>
      <c r="L35" s="11">
        <f t="shared" si="4"/>
        <v>1.056675</v>
      </c>
      <c r="M35" s="6" t="s">
        <v>109</v>
      </c>
      <c r="N35" s="6"/>
      <c r="O35" s="11">
        <f t="shared" si="19"/>
        <v>2.68047147720435</v>
      </c>
      <c r="P35" s="11">
        <f t="shared" si="5"/>
        <v>1.10376215261031</v>
      </c>
      <c r="Q35" s="16">
        <f t="shared" si="6"/>
        <v>0.264902916626474</v>
      </c>
      <c r="R35" s="11">
        <f t="shared" si="7"/>
        <v>0.253602</v>
      </c>
      <c r="S35" s="17">
        <f t="shared" si="8"/>
        <v>1.0445616226468</v>
      </c>
      <c r="T35" s="3">
        <v>0.01</v>
      </c>
      <c r="U35" s="18">
        <f t="shared" si="9"/>
        <v>0.010445616226468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0.045345616226468</v>
      </c>
      <c r="AR35" s="25">
        <f t="shared" si="15"/>
        <v>105.6675</v>
      </c>
      <c r="AS35" s="1">
        <f t="shared" si="16"/>
        <v>0.24</v>
      </c>
      <c r="AT35" s="2">
        <f>$E$4/12</f>
        <v>2.85833333333333</v>
      </c>
      <c r="AU35" s="1">
        <f t="shared" si="17"/>
        <v>22022.9584319775</v>
      </c>
    </row>
    <row r="36" s="1" customFormat="1" spans="1:47">
      <c r="A36" s="6"/>
      <c r="B36" s="6"/>
      <c r="C36" s="9">
        <v>7</v>
      </c>
      <c r="D36" s="12">
        <v>28.1444096474194</v>
      </c>
      <c r="E36" s="13">
        <f t="shared" si="18"/>
        <v>26.5928652143333</v>
      </c>
      <c r="F36" s="9" t="s">
        <v>109</v>
      </c>
      <c r="G36" s="6">
        <v>8</v>
      </c>
      <c r="H36" s="11">
        <f t="shared" si="0"/>
        <v>28.1444096474194</v>
      </c>
      <c r="I36" s="11">
        <f t="shared" si="1"/>
        <v>301.294409647419</v>
      </c>
      <c r="J36" s="11">
        <f t="shared" si="2"/>
        <v>0.486757246283033</v>
      </c>
      <c r="K36" s="11">
        <f t="shared" si="3"/>
        <v>105.6675</v>
      </c>
      <c r="L36" s="11">
        <f t="shared" si="4"/>
        <v>1.056675</v>
      </c>
      <c r="M36" s="6" t="s">
        <v>109</v>
      </c>
      <c r="N36" s="6"/>
      <c r="O36" s="11">
        <f t="shared" si="19"/>
        <v>2.63338432459405</v>
      </c>
      <c r="P36" s="11">
        <f t="shared" si="5"/>
        <v>1.2818189022443</v>
      </c>
      <c r="Q36" s="16">
        <f t="shared" si="6"/>
        <v>0.307636536538633</v>
      </c>
      <c r="R36" s="11">
        <f t="shared" si="7"/>
        <v>0.253602</v>
      </c>
      <c r="S36" s="17">
        <f t="shared" si="8"/>
        <v>1.21306825868342</v>
      </c>
      <c r="T36" s="3">
        <v>0.01</v>
      </c>
      <c r="U36" s="18">
        <f t="shared" si="9"/>
        <v>0.0121306825868342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0.0470306825868342</v>
      </c>
      <c r="AR36" s="25">
        <f t="shared" si="15"/>
        <v>105.6675</v>
      </c>
      <c r="AS36" s="1">
        <f t="shared" si="16"/>
        <v>0.24</v>
      </c>
      <c r="AT36" s="2">
        <f>$E$4/12</f>
        <v>2.85833333333333</v>
      </c>
      <c r="AU36" s="1">
        <f t="shared" si="17"/>
        <v>22841.3428646453</v>
      </c>
    </row>
    <row r="37" s="1" customFormat="1" spans="1:47">
      <c r="A37" s="6"/>
      <c r="B37" s="6"/>
      <c r="C37" s="9">
        <v>8</v>
      </c>
      <c r="D37" s="12">
        <v>26.4592512303226</v>
      </c>
      <c r="E37" s="13">
        <f t="shared" si="18"/>
        <v>28.1444096474194</v>
      </c>
      <c r="F37" s="9" t="s">
        <v>109</v>
      </c>
      <c r="G37" s="6">
        <v>9</v>
      </c>
      <c r="H37" s="11">
        <f t="shared" si="0"/>
        <v>26.4592512303226</v>
      </c>
      <c r="I37" s="11">
        <f t="shared" si="1"/>
        <v>299.609251230323</v>
      </c>
      <c r="J37" s="11">
        <f t="shared" si="2"/>
        <v>0.405856867485413</v>
      </c>
      <c r="K37" s="11">
        <f t="shared" si="3"/>
        <v>105.6675</v>
      </c>
      <c r="L37" s="11">
        <f t="shared" si="4"/>
        <v>1.056675</v>
      </c>
      <c r="M37" s="6" t="s">
        <v>109</v>
      </c>
      <c r="N37" s="6"/>
      <c r="O37" s="11">
        <f t="shared" si="19"/>
        <v>2.40824042234974</v>
      </c>
      <c r="P37" s="11">
        <f t="shared" si="5"/>
        <v>0.977400913966615</v>
      </c>
      <c r="Q37" s="16">
        <f t="shared" si="6"/>
        <v>0.234576219351988</v>
      </c>
      <c r="R37" s="11">
        <f t="shared" si="7"/>
        <v>0.253602</v>
      </c>
      <c r="S37" s="17">
        <f t="shared" si="8"/>
        <v>0.924977797304388</v>
      </c>
      <c r="T37" s="3">
        <v>0.01</v>
      </c>
      <c r="U37" s="18">
        <f t="shared" si="9"/>
        <v>0.00924977797304388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0.0386997779730439</v>
      </c>
      <c r="AR37" s="25">
        <f t="shared" si="15"/>
        <v>105.6675</v>
      </c>
      <c r="AS37" s="1">
        <f t="shared" si="16"/>
        <v>0.24</v>
      </c>
      <c r="AT37" s="2">
        <f>$E$4/12</f>
        <v>2.85833333333333</v>
      </c>
      <c r="AU37" s="1">
        <f t="shared" si="17"/>
        <v>18795.2810558483</v>
      </c>
    </row>
    <row r="38" s="1" customFormat="1" spans="1:47">
      <c r="A38" s="6"/>
      <c r="B38" s="6"/>
      <c r="C38" s="9">
        <v>9</v>
      </c>
      <c r="D38" s="12">
        <v>22.47127173</v>
      </c>
      <c r="E38" s="13">
        <f t="shared" si="18"/>
        <v>26.4592512303226</v>
      </c>
      <c r="F38" s="9" t="s">
        <v>109</v>
      </c>
      <c r="G38" s="6">
        <v>10</v>
      </c>
      <c r="H38" s="11">
        <f t="shared" si="0"/>
        <v>22.47127173</v>
      </c>
      <c r="I38" s="11">
        <f t="shared" si="1"/>
        <v>295.62127173</v>
      </c>
      <c r="J38" s="11">
        <f t="shared" si="2"/>
        <v>0.261803245360266</v>
      </c>
      <c r="K38" s="11">
        <f t="shared" si="3"/>
        <v>105.6675</v>
      </c>
      <c r="L38" s="11">
        <f t="shared" si="4"/>
        <v>1.056675</v>
      </c>
      <c r="M38" s="6" t="s">
        <v>109</v>
      </c>
      <c r="N38" s="6"/>
      <c r="O38" s="11">
        <f t="shared" si="19"/>
        <v>2.48751450838313</v>
      </c>
      <c r="P38" s="11">
        <f t="shared" si="5"/>
        <v>0.65123937117545</v>
      </c>
      <c r="Q38" s="16">
        <f t="shared" si="6"/>
        <v>0.156297449082108</v>
      </c>
      <c r="R38" s="11">
        <f t="shared" si="7"/>
        <v>0.253602</v>
      </c>
      <c r="S38" s="17">
        <f t="shared" si="8"/>
        <v>0.616310001822178</v>
      </c>
      <c r="T38" s="3">
        <v>0.01</v>
      </c>
      <c r="U38" s="18">
        <f t="shared" si="9"/>
        <v>0.00616310001822178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0.0356131000182218</v>
      </c>
      <c r="AR38" s="25">
        <f t="shared" si="15"/>
        <v>105.6675</v>
      </c>
      <c r="AS38" s="1">
        <f t="shared" si="16"/>
        <v>0.24</v>
      </c>
      <c r="AT38" s="2">
        <f>$E$4/12</f>
        <v>2.85833333333333</v>
      </c>
      <c r="AU38" s="1">
        <f t="shared" si="17"/>
        <v>17296.1773728716</v>
      </c>
    </row>
    <row r="39" s="1" customFormat="1" spans="1:47">
      <c r="A39" s="6"/>
      <c r="B39" s="6"/>
      <c r="C39" s="9">
        <v>10</v>
      </c>
      <c r="D39" s="12">
        <v>15.878957706129</v>
      </c>
      <c r="E39" s="13">
        <f t="shared" si="18"/>
        <v>22.47127173</v>
      </c>
      <c r="F39" s="9" t="s">
        <v>109</v>
      </c>
      <c r="G39" s="6">
        <v>11</v>
      </c>
      <c r="H39" s="11">
        <f t="shared" si="0"/>
        <v>15.878957706129</v>
      </c>
      <c r="I39" s="11">
        <f t="shared" si="1"/>
        <v>289.028957706129</v>
      </c>
      <c r="J39" s="11">
        <f t="shared" si="2"/>
        <v>0.123514290970098</v>
      </c>
      <c r="K39" s="11">
        <f t="shared" si="3"/>
        <v>105.6675</v>
      </c>
      <c r="L39" s="11">
        <f t="shared" si="4"/>
        <v>1.056675</v>
      </c>
      <c r="M39" s="6" t="s">
        <v>111</v>
      </c>
      <c r="N39" s="11">
        <f>(O38-P38)*C24/100</f>
        <v>1.74446138034729</v>
      </c>
      <c r="O39" s="11">
        <f t="shared" si="19"/>
        <v>1.14848875686038</v>
      </c>
      <c r="P39" s="11">
        <f t="shared" si="5"/>
        <v>0.14185477449074</v>
      </c>
      <c r="Q39" s="16">
        <f t="shared" si="6"/>
        <v>0.0340451458777775</v>
      </c>
      <c r="R39" s="11">
        <f t="shared" si="7"/>
        <v>0.253602</v>
      </c>
      <c r="S39" s="17">
        <f t="shared" si="8"/>
        <v>0.134246361928445</v>
      </c>
      <c r="T39" s="3">
        <v>0.01</v>
      </c>
      <c r="U39" s="18">
        <f t="shared" si="9"/>
        <v>0.00134246361928445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0.0232424636192845</v>
      </c>
      <c r="AR39" s="25">
        <f t="shared" si="15"/>
        <v>105.6675</v>
      </c>
      <c r="AS39" s="1">
        <f t="shared" si="16"/>
        <v>0.24</v>
      </c>
      <c r="AT39" s="2">
        <f>$E$4/12</f>
        <v>2.85833333333333</v>
      </c>
      <c r="AU39" s="1">
        <f t="shared" si="17"/>
        <v>11288.1432151643</v>
      </c>
    </row>
    <row r="40" s="1" customFormat="1" spans="1:48">
      <c r="A40" s="6"/>
      <c r="B40" s="6"/>
      <c r="C40" s="9">
        <v>11</v>
      </c>
      <c r="D40" s="12">
        <v>10.3537628247</v>
      </c>
      <c r="E40" s="13">
        <f t="shared" si="18"/>
        <v>15.878957706129</v>
      </c>
      <c r="F40" s="9" t="s">
        <v>111</v>
      </c>
      <c r="G40" s="6">
        <v>12</v>
      </c>
      <c r="H40" s="11">
        <f t="shared" si="0"/>
        <v>10.3537628247</v>
      </c>
      <c r="I40" s="11">
        <f t="shared" si="1"/>
        <v>283.5037628247</v>
      </c>
      <c r="J40" s="11">
        <f t="shared" si="2"/>
        <v>0.0640595972369458</v>
      </c>
      <c r="K40" s="11">
        <f t="shared" si="3"/>
        <v>105.6675</v>
      </c>
      <c r="L40" s="11">
        <f t="shared" si="4"/>
        <v>1.056675</v>
      </c>
      <c r="M40" s="6" t="s">
        <v>109</v>
      </c>
      <c r="N40" s="6"/>
      <c r="O40" s="11">
        <f t="shared" si="19"/>
        <v>2.06330898236964</v>
      </c>
      <c r="P40" s="11">
        <f t="shared" si="5"/>
        <v>0.132174742385972</v>
      </c>
      <c r="Q40" s="16">
        <f t="shared" si="6"/>
        <v>0.0317219381726333</v>
      </c>
      <c r="R40" s="11">
        <f t="shared" si="7"/>
        <v>0.253602</v>
      </c>
      <c r="S40" s="17">
        <f t="shared" si="8"/>
        <v>0.12508552051101</v>
      </c>
      <c r="T40" s="3">
        <v>0.01</v>
      </c>
      <c r="U40" s="18">
        <f t="shared" si="9"/>
        <v>0.0012508552051101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0.0231508552051101</v>
      </c>
      <c r="AR40" s="25">
        <f t="shared" si="15"/>
        <v>105.6675</v>
      </c>
      <c r="AS40" s="1">
        <f t="shared" si="16"/>
        <v>0.24</v>
      </c>
      <c r="AT40" s="2">
        <f>$E$4/12</f>
        <v>2.85833333333333</v>
      </c>
      <c r="AU40" s="1">
        <f t="shared" si="17"/>
        <v>11243.6518516044</v>
      </c>
      <c r="AV40" s="1">
        <f>SUM(AU29:AU40)</f>
        <v>183482.415023855</v>
      </c>
    </row>
    <row r="41" s="1" customFormat="1" spans="1:46">
      <c r="A41" s="6"/>
      <c r="B41" s="6"/>
      <c r="C41" s="9">
        <v>12</v>
      </c>
      <c r="D41" s="12">
        <v>3.90549193448387</v>
      </c>
      <c r="E41" s="13">
        <f t="shared" si="18"/>
        <v>10.3537628247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1.94</v>
      </c>
      <c r="E44" s="9"/>
      <c r="F44" s="9"/>
      <c r="G44" s="6">
        <v>1</v>
      </c>
      <c r="H44" s="11">
        <f t="shared" ref="H44:H55" si="20">E45</f>
        <v>1.94</v>
      </c>
      <c r="I44" s="11">
        <f t="shared" ref="I44:I55" si="21">H44+273.15</f>
        <v>275.09</v>
      </c>
      <c r="J44" s="11">
        <f t="shared" ref="J44:J55" si="22">EXP(($C$18*(I44-$C$16))/($C$19*I44*$C$16))</f>
        <v>0.0224069477796777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5">O44*J44</f>
        <v>0.0143669614671997</v>
      </c>
      <c r="Q44" s="16">
        <f t="shared" ref="Q44:Q55" si="26">P44*$B$46</f>
        <v>0.00258605306409594</v>
      </c>
      <c r="R44" s="11">
        <f t="shared" ref="R44:R55" si="27">L44*$B$46</f>
        <v>0.115413</v>
      </c>
      <c r="S44" s="17">
        <f t="shared" ref="S44:S55" si="28">Q44/R44</f>
        <v>0.0224069477796777</v>
      </c>
      <c r="T44" s="3">
        <v>0.01</v>
      </c>
      <c r="U44" s="18">
        <f t="shared" ref="U44:U55" si="29">S44*T44</f>
        <v>0.000224069477796777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0.0193240694777968</v>
      </c>
      <c r="AR44" s="25">
        <f t="shared" ref="AR44:AR55" si="35">$B$44/12</f>
        <v>64.1183333333333</v>
      </c>
      <c r="AS44" s="1">
        <f t="shared" ref="AS44:AS55" si="36">$B$46</f>
        <v>0.18</v>
      </c>
      <c r="AT44" s="2">
        <f>$E$3/12</f>
        <v>38.525</v>
      </c>
      <c r="AU44" s="1">
        <f t="shared" ref="AU44:AU55" si="37">AT44*10000*AS44*0.67*AR44*AQ44</f>
        <v>57566.6252542968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1.12781390054839</v>
      </c>
      <c r="E45" s="13">
        <f t="shared" ref="E45:E56" si="38">D44</f>
        <v>1.94</v>
      </c>
      <c r="F45" s="9" t="s">
        <v>109</v>
      </c>
      <c r="G45" s="6">
        <v>2</v>
      </c>
      <c r="H45" s="11">
        <f t="shared" si="20"/>
        <v>1.12781390054839</v>
      </c>
      <c r="I45" s="11">
        <f t="shared" si="21"/>
        <v>274.277813900548</v>
      </c>
      <c r="J45" s="11">
        <f t="shared" si="22"/>
        <v>0.020177342736411</v>
      </c>
      <c r="K45" s="11">
        <f t="shared" si="23"/>
        <v>64.1183333333333</v>
      </c>
      <c r="L45" s="11">
        <f t="shared" si="24"/>
        <v>0.641183333333333</v>
      </c>
      <c r="M45" s="6" t="s">
        <v>109</v>
      </c>
      <c r="N45" s="6"/>
      <c r="O45" s="11">
        <f t="shared" ref="O45:O55" si="39">L45+O44-P44-N45</f>
        <v>1.26799970519947</v>
      </c>
      <c r="P45" s="11">
        <f t="shared" si="25"/>
        <v>0.0255848646414778</v>
      </c>
      <c r="Q45" s="16">
        <f t="shared" si="26"/>
        <v>0.004605275635466</v>
      </c>
      <c r="R45" s="11">
        <f t="shared" si="27"/>
        <v>0.115413</v>
      </c>
      <c r="S45" s="17">
        <f t="shared" si="28"/>
        <v>0.0399025728077946</v>
      </c>
      <c r="T45" s="3">
        <v>0.01</v>
      </c>
      <c r="U45" s="18">
        <f t="shared" si="29"/>
        <v>0.000399025728077946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0.0194990257280779</v>
      </c>
      <c r="AR45" s="25">
        <f t="shared" si="35"/>
        <v>64.1183333333333</v>
      </c>
      <c r="AS45" s="1">
        <f t="shared" si="36"/>
        <v>0.18</v>
      </c>
      <c r="AT45" s="2">
        <f>$E$3/12</f>
        <v>38.525</v>
      </c>
      <c r="AU45" s="1">
        <f t="shared" si="37"/>
        <v>58087.8219363624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2.31816093235714</v>
      </c>
      <c r="E46" s="13">
        <f t="shared" si="38"/>
        <v>1.12781390054839</v>
      </c>
      <c r="F46" s="9" t="s">
        <v>109</v>
      </c>
      <c r="G46" s="6">
        <v>3</v>
      </c>
      <c r="H46" s="11">
        <f t="shared" si="20"/>
        <v>2.31816093235714</v>
      </c>
      <c r="I46" s="11">
        <f t="shared" si="21"/>
        <v>275.468160932357</v>
      </c>
      <c r="J46" s="11">
        <f t="shared" si="22"/>
        <v>0.0235225845093959</v>
      </c>
      <c r="K46" s="11">
        <f t="shared" si="23"/>
        <v>64.1183333333333</v>
      </c>
      <c r="L46" s="11">
        <f t="shared" si="24"/>
        <v>0.641183333333333</v>
      </c>
      <c r="M46" s="6" t="s">
        <v>109</v>
      </c>
      <c r="N46" s="6"/>
      <c r="O46" s="11">
        <f t="shared" si="39"/>
        <v>1.88359817389132</v>
      </c>
      <c r="P46" s="11">
        <f t="shared" si="25"/>
        <v>0.0443070972271023</v>
      </c>
      <c r="Q46" s="16">
        <f t="shared" si="26"/>
        <v>0.00797527750087842</v>
      </c>
      <c r="R46" s="11">
        <f t="shared" si="27"/>
        <v>0.115413</v>
      </c>
      <c r="S46" s="17">
        <f t="shared" si="28"/>
        <v>0.0691020725644288</v>
      </c>
      <c r="T46" s="3">
        <v>0.01</v>
      </c>
      <c r="U46" s="18">
        <f t="shared" si="29"/>
        <v>0.000691020725644288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0.0197910207256443</v>
      </c>
      <c r="AR46" s="25">
        <f t="shared" si="35"/>
        <v>64.1183333333333</v>
      </c>
      <c r="AS46" s="1">
        <f t="shared" si="36"/>
        <v>0.18</v>
      </c>
      <c r="AT46" s="2">
        <f>$E$3/12</f>
        <v>38.525</v>
      </c>
      <c r="AU46" s="1">
        <f t="shared" si="37"/>
        <v>58957.678392858</v>
      </c>
    </row>
    <row r="47" s="1" customFormat="1" spans="1:47">
      <c r="A47" s="6"/>
      <c r="B47" s="6"/>
      <c r="C47" s="9">
        <v>3</v>
      </c>
      <c r="D47" s="12">
        <v>11.7303511104516</v>
      </c>
      <c r="E47" s="13">
        <f t="shared" si="38"/>
        <v>2.31816093235714</v>
      </c>
      <c r="F47" s="9" t="s">
        <v>109</v>
      </c>
      <c r="G47" s="6">
        <v>4</v>
      </c>
      <c r="H47" s="11">
        <f t="shared" si="20"/>
        <v>11.7303511104516</v>
      </c>
      <c r="I47" s="11">
        <f t="shared" si="21"/>
        <v>284.880351110452</v>
      </c>
      <c r="J47" s="11">
        <f t="shared" si="22"/>
        <v>0.0756238703345507</v>
      </c>
      <c r="K47" s="11">
        <f t="shared" si="23"/>
        <v>64.1183333333333</v>
      </c>
      <c r="L47" s="11">
        <f t="shared" si="24"/>
        <v>0.641183333333333</v>
      </c>
      <c r="M47" s="6" t="s">
        <v>109</v>
      </c>
      <c r="N47" s="6"/>
      <c r="O47" s="11">
        <f t="shared" si="39"/>
        <v>2.48047440999755</v>
      </c>
      <c r="P47" s="11">
        <f t="shared" si="25"/>
        <v>0.187583075149826</v>
      </c>
      <c r="Q47" s="16">
        <f t="shared" si="26"/>
        <v>0.0337649535269687</v>
      </c>
      <c r="R47" s="11">
        <f t="shared" si="27"/>
        <v>0.115413</v>
      </c>
      <c r="S47" s="17">
        <f t="shared" si="28"/>
        <v>0.292557628057227</v>
      </c>
      <c r="T47" s="3">
        <v>0.01</v>
      </c>
      <c r="U47" s="18">
        <f t="shared" si="29"/>
        <v>0.00292557628057227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0.0309755762805723</v>
      </c>
      <c r="AR47" s="25">
        <f t="shared" si="35"/>
        <v>64.1183333333333</v>
      </c>
      <c r="AS47" s="1">
        <f t="shared" si="36"/>
        <v>0.18</v>
      </c>
      <c r="AT47" s="2">
        <f>$E$3/12</f>
        <v>38.525</v>
      </c>
      <c r="AU47" s="1">
        <f t="shared" si="37"/>
        <v>92276.5980441348</v>
      </c>
    </row>
    <row r="48" s="1" customFormat="1" spans="1:47">
      <c r="A48" s="6"/>
      <c r="B48" s="6"/>
      <c r="C48" s="9">
        <v>4</v>
      </c>
      <c r="D48" s="12">
        <v>15.8645456479333</v>
      </c>
      <c r="E48" s="13">
        <f t="shared" si="38"/>
        <v>11.7303511104516</v>
      </c>
      <c r="F48" s="9" t="s">
        <v>109</v>
      </c>
      <c r="G48" s="6">
        <v>5</v>
      </c>
      <c r="H48" s="11">
        <f t="shared" si="20"/>
        <v>15.8645456479333</v>
      </c>
      <c r="I48" s="11">
        <f t="shared" si="21"/>
        <v>289.014545647933</v>
      </c>
      <c r="J48" s="11">
        <f t="shared" si="22"/>
        <v>0.123306974793115</v>
      </c>
      <c r="K48" s="11">
        <f t="shared" si="23"/>
        <v>64.1183333333333</v>
      </c>
      <c r="L48" s="11">
        <f t="shared" si="24"/>
        <v>0.641183333333333</v>
      </c>
      <c r="M48" s="6" t="s">
        <v>111</v>
      </c>
      <c r="N48" s="11">
        <f>(O47-P47)*$C$24/100</f>
        <v>2.17824676810534</v>
      </c>
      <c r="O48" s="11">
        <f t="shared" si="39"/>
        <v>0.755827900075719</v>
      </c>
      <c r="P48" s="11">
        <f t="shared" si="25"/>
        <v>0.0931988518225696</v>
      </c>
      <c r="Q48" s="16">
        <f t="shared" si="26"/>
        <v>0.0167757933280625</v>
      </c>
      <c r="R48" s="11">
        <f t="shared" si="27"/>
        <v>0.115413</v>
      </c>
      <c r="S48" s="17">
        <f t="shared" si="28"/>
        <v>0.145354451648103</v>
      </c>
      <c r="T48" s="3">
        <v>0.01</v>
      </c>
      <c r="U48" s="18">
        <f t="shared" si="29"/>
        <v>0.00145354451648103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0.029503544516481</v>
      </c>
      <c r="AR48" s="25">
        <f t="shared" si="35"/>
        <v>64.1183333333333</v>
      </c>
      <c r="AS48" s="1">
        <f t="shared" si="36"/>
        <v>0.18</v>
      </c>
      <c r="AT48" s="2">
        <f>$E$3/12</f>
        <v>38.525</v>
      </c>
      <c r="AU48" s="1">
        <f t="shared" si="37"/>
        <v>87891.3984864936</v>
      </c>
    </row>
    <row r="49" s="1" customFormat="1" spans="1:47">
      <c r="A49" s="6"/>
      <c r="B49" s="6"/>
      <c r="C49" s="9">
        <v>5</v>
      </c>
      <c r="D49" s="12">
        <v>21.8510063622581</v>
      </c>
      <c r="E49" s="13">
        <f t="shared" si="38"/>
        <v>15.8645456479333</v>
      </c>
      <c r="F49" s="9" t="s">
        <v>111</v>
      </c>
      <c r="G49" s="6">
        <v>6</v>
      </c>
      <c r="H49" s="11">
        <f t="shared" si="20"/>
        <v>21.8510063622581</v>
      </c>
      <c r="I49" s="11">
        <f t="shared" si="21"/>
        <v>295.001006362258</v>
      </c>
      <c r="J49" s="11">
        <f t="shared" si="22"/>
        <v>0.244286315825391</v>
      </c>
      <c r="K49" s="11">
        <f t="shared" si="23"/>
        <v>64.1183333333333</v>
      </c>
      <c r="L49" s="11">
        <f t="shared" si="24"/>
        <v>0.641183333333333</v>
      </c>
      <c r="M49" s="6" t="s">
        <v>109</v>
      </c>
      <c r="N49" s="6"/>
      <c r="O49" s="11">
        <f t="shared" si="39"/>
        <v>1.30381238158648</v>
      </c>
      <c r="P49" s="11">
        <f t="shared" si="25"/>
        <v>0.318503523225291</v>
      </c>
      <c r="Q49" s="16">
        <f t="shared" si="26"/>
        <v>0.0573306341805524</v>
      </c>
      <c r="R49" s="11">
        <f t="shared" si="27"/>
        <v>0.115413</v>
      </c>
      <c r="S49" s="17">
        <f t="shared" si="28"/>
        <v>0.496743297380299</v>
      </c>
      <c r="T49" s="3">
        <v>0.01</v>
      </c>
      <c r="U49" s="18">
        <f t="shared" si="29"/>
        <v>0.00496743297380299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0.033017432973803</v>
      </c>
      <c r="AR49" s="25">
        <f t="shared" si="35"/>
        <v>64.1183333333333</v>
      </c>
      <c r="AS49" s="1">
        <f t="shared" si="36"/>
        <v>0.18</v>
      </c>
      <c r="AT49" s="2">
        <f>$E$3/12</f>
        <v>38.525</v>
      </c>
      <c r="AU49" s="1">
        <f t="shared" si="37"/>
        <v>98359.3126202362</v>
      </c>
    </row>
    <row r="50" s="1" customFormat="1" spans="1:47">
      <c r="A50" s="6"/>
      <c r="B50" s="6"/>
      <c r="C50" s="9">
        <v>6</v>
      </c>
      <c r="D50" s="12">
        <v>26.5928652143333</v>
      </c>
      <c r="E50" s="13">
        <f t="shared" si="38"/>
        <v>21.8510063622581</v>
      </c>
      <c r="F50" s="9" t="s">
        <v>109</v>
      </c>
      <c r="G50" s="6">
        <v>7</v>
      </c>
      <c r="H50" s="11">
        <f t="shared" si="20"/>
        <v>26.5928652143333</v>
      </c>
      <c r="I50" s="11">
        <f t="shared" si="21"/>
        <v>299.742865214333</v>
      </c>
      <c r="J50" s="11">
        <f t="shared" si="22"/>
        <v>0.411779107517867</v>
      </c>
      <c r="K50" s="11">
        <f t="shared" si="23"/>
        <v>64.1183333333333</v>
      </c>
      <c r="L50" s="11">
        <f t="shared" si="24"/>
        <v>0.641183333333333</v>
      </c>
      <c r="M50" s="6" t="s">
        <v>109</v>
      </c>
      <c r="N50" s="6"/>
      <c r="O50" s="11">
        <f t="shared" si="39"/>
        <v>1.62649219169452</v>
      </c>
      <c r="P50" s="11">
        <f t="shared" si="25"/>
        <v>0.669755503080751</v>
      </c>
      <c r="Q50" s="16">
        <f t="shared" si="26"/>
        <v>0.120555990554535</v>
      </c>
      <c r="R50" s="11">
        <f t="shared" si="27"/>
        <v>0.115413</v>
      </c>
      <c r="S50" s="17">
        <f t="shared" si="28"/>
        <v>1.0445616226468</v>
      </c>
      <c r="T50" s="3">
        <v>0.01</v>
      </c>
      <c r="U50" s="18">
        <f t="shared" si="29"/>
        <v>0.010445616226468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0.044545616226468</v>
      </c>
      <c r="AR50" s="25">
        <f t="shared" si="35"/>
        <v>64.1183333333333</v>
      </c>
      <c r="AS50" s="1">
        <f t="shared" si="36"/>
        <v>0.18</v>
      </c>
      <c r="AT50" s="2">
        <f>$E$3/12</f>
        <v>38.525</v>
      </c>
      <c r="AU50" s="1">
        <f t="shared" si="37"/>
        <v>132701.903135735</v>
      </c>
    </row>
    <row r="51" s="1" customFormat="1" spans="1:47">
      <c r="A51" s="6"/>
      <c r="B51" s="6"/>
      <c r="C51" s="9">
        <v>7</v>
      </c>
      <c r="D51" s="12">
        <v>28.1444096474194</v>
      </c>
      <c r="E51" s="13">
        <f t="shared" si="38"/>
        <v>26.5928652143333</v>
      </c>
      <c r="F51" s="9" t="s">
        <v>109</v>
      </c>
      <c r="G51" s="6">
        <v>8</v>
      </c>
      <c r="H51" s="11">
        <f t="shared" si="20"/>
        <v>28.1444096474194</v>
      </c>
      <c r="I51" s="11">
        <f t="shared" si="21"/>
        <v>301.294409647419</v>
      </c>
      <c r="J51" s="11">
        <f t="shared" si="22"/>
        <v>0.486757246283033</v>
      </c>
      <c r="K51" s="11">
        <f t="shared" si="23"/>
        <v>64.1183333333333</v>
      </c>
      <c r="L51" s="11">
        <f t="shared" si="24"/>
        <v>0.641183333333333</v>
      </c>
      <c r="M51" s="6" t="s">
        <v>109</v>
      </c>
      <c r="N51" s="6"/>
      <c r="O51" s="11">
        <f t="shared" si="39"/>
        <v>1.59792002194711</v>
      </c>
      <c r="P51" s="11">
        <f t="shared" si="25"/>
        <v>0.777799149663497</v>
      </c>
      <c r="Q51" s="16">
        <f t="shared" si="26"/>
        <v>0.14000384693943</v>
      </c>
      <c r="R51" s="11">
        <f t="shared" si="27"/>
        <v>0.115413</v>
      </c>
      <c r="S51" s="17">
        <f t="shared" si="28"/>
        <v>1.21306825868342</v>
      </c>
      <c r="T51" s="3">
        <v>0.01</v>
      </c>
      <c r="U51" s="18">
        <f t="shared" si="29"/>
        <v>0.0121306825868342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0.0462306825868342</v>
      </c>
      <c r="AR51" s="25">
        <f t="shared" si="35"/>
        <v>64.1183333333333</v>
      </c>
      <c r="AS51" s="1">
        <f t="shared" si="36"/>
        <v>0.18</v>
      </c>
      <c r="AT51" s="2">
        <f>$E$3/12</f>
        <v>38.525</v>
      </c>
      <c r="AU51" s="1">
        <f t="shared" si="37"/>
        <v>137721.735206163</v>
      </c>
    </row>
    <row r="52" s="1" customFormat="1" spans="1:47">
      <c r="A52" s="6"/>
      <c r="B52" s="6"/>
      <c r="C52" s="9">
        <v>8</v>
      </c>
      <c r="D52" s="12">
        <v>26.4592512303226</v>
      </c>
      <c r="E52" s="13">
        <f t="shared" si="38"/>
        <v>28.1444096474194</v>
      </c>
      <c r="F52" s="9" t="s">
        <v>109</v>
      </c>
      <c r="G52" s="6">
        <v>9</v>
      </c>
      <c r="H52" s="11">
        <f t="shared" si="20"/>
        <v>26.4592512303226</v>
      </c>
      <c r="I52" s="11">
        <f t="shared" si="21"/>
        <v>299.609251230323</v>
      </c>
      <c r="J52" s="11">
        <f t="shared" si="22"/>
        <v>0.405856867485413</v>
      </c>
      <c r="K52" s="11">
        <f t="shared" si="23"/>
        <v>64.1183333333333</v>
      </c>
      <c r="L52" s="11">
        <f t="shared" si="24"/>
        <v>0.641183333333333</v>
      </c>
      <c r="M52" s="6" t="s">
        <v>109</v>
      </c>
      <c r="N52" s="6"/>
      <c r="O52" s="11">
        <f t="shared" si="39"/>
        <v>1.46130420561694</v>
      </c>
      <c r="P52" s="11">
        <f t="shared" si="25"/>
        <v>0.593080347334952</v>
      </c>
      <c r="Q52" s="16">
        <f t="shared" si="26"/>
        <v>0.106754462520291</v>
      </c>
      <c r="R52" s="11">
        <f t="shared" si="27"/>
        <v>0.115413</v>
      </c>
      <c r="S52" s="17">
        <f t="shared" si="28"/>
        <v>0.924977797304388</v>
      </c>
      <c r="T52" s="3">
        <v>0.01</v>
      </c>
      <c r="U52" s="18">
        <f t="shared" si="29"/>
        <v>0.00924977797304388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0.0372997779730439</v>
      </c>
      <c r="AR52" s="25">
        <f t="shared" si="35"/>
        <v>64.1183333333333</v>
      </c>
      <c r="AS52" s="1">
        <f t="shared" si="36"/>
        <v>0.18</v>
      </c>
      <c r="AT52" s="2">
        <f>$E$3/12</f>
        <v>38.525</v>
      </c>
      <c r="AU52" s="1">
        <f t="shared" si="37"/>
        <v>111116.467631719</v>
      </c>
    </row>
    <row r="53" s="1" customFormat="1" spans="1:47">
      <c r="A53" s="6"/>
      <c r="B53" s="6"/>
      <c r="C53" s="9">
        <v>9</v>
      </c>
      <c r="D53" s="12">
        <v>22.47127173</v>
      </c>
      <c r="E53" s="13">
        <f t="shared" si="38"/>
        <v>26.4592512303226</v>
      </c>
      <c r="F53" s="9" t="s">
        <v>109</v>
      </c>
      <c r="G53" s="6">
        <v>10</v>
      </c>
      <c r="H53" s="11">
        <f t="shared" si="20"/>
        <v>22.47127173</v>
      </c>
      <c r="I53" s="11">
        <f t="shared" si="21"/>
        <v>295.62127173</v>
      </c>
      <c r="J53" s="11">
        <f t="shared" si="22"/>
        <v>0.261803245360266</v>
      </c>
      <c r="K53" s="11">
        <f t="shared" si="23"/>
        <v>64.1183333333333</v>
      </c>
      <c r="L53" s="11">
        <f t="shared" si="24"/>
        <v>0.641183333333333</v>
      </c>
      <c r="M53" s="6" t="s">
        <v>109</v>
      </c>
      <c r="N53" s="6"/>
      <c r="O53" s="11">
        <f t="shared" si="39"/>
        <v>1.50940719161532</v>
      </c>
      <c r="P53" s="11">
        <f t="shared" si="25"/>
        <v>0.395167701335017</v>
      </c>
      <c r="Q53" s="16">
        <f t="shared" si="26"/>
        <v>0.0711301862403031</v>
      </c>
      <c r="R53" s="11">
        <f t="shared" si="27"/>
        <v>0.115413</v>
      </c>
      <c r="S53" s="17">
        <f t="shared" si="28"/>
        <v>0.616310001822178</v>
      </c>
      <c r="T53" s="3">
        <v>0.01</v>
      </c>
      <c r="U53" s="18">
        <f t="shared" si="29"/>
        <v>0.00616310001822178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0.0342131000182218</v>
      </c>
      <c r="AR53" s="25">
        <f t="shared" si="35"/>
        <v>64.1183333333333</v>
      </c>
      <c r="AS53" s="1">
        <f t="shared" si="36"/>
        <v>0.18</v>
      </c>
      <c r="AT53" s="2">
        <f>$E$3/12</f>
        <v>38.525</v>
      </c>
      <c r="AU53" s="1">
        <f t="shared" si="37"/>
        <v>101921.218499019</v>
      </c>
    </row>
    <row r="54" s="1" customFormat="1" spans="1:47">
      <c r="A54" s="6"/>
      <c r="B54" s="6"/>
      <c r="C54" s="9">
        <v>10</v>
      </c>
      <c r="D54" s="12">
        <v>15.878957706129</v>
      </c>
      <c r="E54" s="13">
        <f t="shared" si="38"/>
        <v>22.47127173</v>
      </c>
      <c r="F54" s="9" t="s">
        <v>109</v>
      </c>
      <c r="G54" s="6">
        <v>11</v>
      </c>
      <c r="H54" s="11">
        <f t="shared" si="20"/>
        <v>15.878957706129</v>
      </c>
      <c r="I54" s="11">
        <f t="shared" si="21"/>
        <v>289.028957706129</v>
      </c>
      <c r="J54" s="11">
        <f t="shared" si="22"/>
        <v>0.123514290970098</v>
      </c>
      <c r="K54" s="11">
        <f t="shared" si="23"/>
        <v>64.1183333333333</v>
      </c>
      <c r="L54" s="11">
        <f t="shared" si="24"/>
        <v>0.641183333333333</v>
      </c>
      <c r="M54" s="6" t="s">
        <v>111</v>
      </c>
      <c r="N54" s="11">
        <f>(O53-P53)*$C$24/100</f>
        <v>1.05852751576629</v>
      </c>
      <c r="O54" s="11">
        <f t="shared" si="39"/>
        <v>0.696895307847348</v>
      </c>
      <c r="P54" s="11">
        <f t="shared" si="25"/>
        <v>0.0860765298291535</v>
      </c>
      <c r="Q54" s="16">
        <f t="shared" si="26"/>
        <v>0.0154937753692476</v>
      </c>
      <c r="R54" s="11">
        <f t="shared" si="27"/>
        <v>0.115413</v>
      </c>
      <c r="S54" s="17">
        <f t="shared" si="28"/>
        <v>0.134246361928445</v>
      </c>
      <c r="T54" s="3">
        <v>0.01</v>
      </c>
      <c r="U54" s="18">
        <f t="shared" si="29"/>
        <v>0.00134246361928445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0.0204424636192845</v>
      </c>
      <c r="AR54" s="25">
        <f t="shared" si="35"/>
        <v>64.1183333333333</v>
      </c>
      <c r="AS54" s="1">
        <f t="shared" si="36"/>
        <v>0.18</v>
      </c>
      <c r="AT54" s="2">
        <f>$E$3/12</f>
        <v>38.525</v>
      </c>
      <c r="AU54" s="1">
        <f t="shared" si="37"/>
        <v>60898.3342663967</v>
      </c>
    </row>
    <row r="55" s="1" customFormat="1" spans="1:48">
      <c r="A55" s="6"/>
      <c r="B55" s="6"/>
      <c r="C55" s="9">
        <v>11</v>
      </c>
      <c r="D55" s="12">
        <v>10.3537628247</v>
      </c>
      <c r="E55" s="13">
        <f t="shared" si="38"/>
        <v>15.878957706129</v>
      </c>
      <c r="F55" s="9" t="s">
        <v>111</v>
      </c>
      <c r="G55" s="6">
        <v>12</v>
      </c>
      <c r="H55" s="11">
        <f t="shared" si="20"/>
        <v>10.3537628247</v>
      </c>
      <c r="I55" s="11">
        <f t="shared" si="21"/>
        <v>283.5037628247</v>
      </c>
      <c r="J55" s="11">
        <f t="shared" si="22"/>
        <v>0.0640595972369458</v>
      </c>
      <c r="K55" s="11">
        <f t="shared" si="23"/>
        <v>64.1183333333333</v>
      </c>
      <c r="L55" s="11">
        <f t="shared" si="24"/>
        <v>0.641183333333333</v>
      </c>
      <c r="M55" s="6" t="s">
        <v>109</v>
      </c>
      <c r="N55" s="6"/>
      <c r="O55" s="11">
        <f t="shared" si="39"/>
        <v>1.25200211135153</v>
      </c>
      <c r="P55" s="11">
        <f t="shared" si="25"/>
        <v>0.0802027509929847</v>
      </c>
      <c r="Q55" s="16">
        <f t="shared" si="26"/>
        <v>0.0144364951787372</v>
      </c>
      <c r="R55" s="11">
        <f t="shared" si="27"/>
        <v>0.115413</v>
      </c>
      <c r="S55" s="17">
        <f t="shared" si="28"/>
        <v>0.12508552051101</v>
      </c>
      <c r="T55" s="3">
        <v>0.01</v>
      </c>
      <c r="U55" s="18">
        <f t="shared" si="29"/>
        <v>0.0012508552051101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0.0203508552051101</v>
      </c>
      <c r="AR55" s="25">
        <f t="shared" si="35"/>
        <v>64.1183333333333</v>
      </c>
      <c r="AS55" s="1">
        <f t="shared" si="36"/>
        <v>0.18</v>
      </c>
      <c r="AT55" s="2">
        <f>$E$3/12</f>
        <v>38.525</v>
      </c>
      <c r="AU55" s="1">
        <f t="shared" si="37"/>
        <v>60625.4317468227</v>
      </c>
      <c r="AV55" s="1">
        <f>SUM(AU44:AU55)</f>
        <v>1058124.52522024</v>
      </c>
    </row>
    <row r="56" s="1" customFormat="1" spans="1:46">
      <c r="A56" s="6"/>
      <c r="B56" s="6"/>
      <c r="C56" s="9">
        <v>12</v>
      </c>
      <c r="D56" s="12">
        <v>3.90549193448387</v>
      </c>
      <c r="E56" s="13">
        <f t="shared" si="38"/>
        <v>10.3537628247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1.94</v>
      </c>
      <c r="E60" s="9"/>
      <c r="F60" s="9"/>
      <c r="G60" s="6">
        <v>1</v>
      </c>
      <c r="H60" s="11">
        <f t="shared" ref="H60:H71" si="40">E61</f>
        <v>1.94</v>
      </c>
      <c r="I60" s="11">
        <f t="shared" ref="I60:I71" si="41">H60+273.15</f>
        <v>275.09</v>
      </c>
      <c r="J60" s="11">
        <f t="shared" ref="J60:J71" si="42">EXP(($C$18*(I60-$C$16))/($C$19*I60*$C$16))</f>
        <v>0.0224069477796777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0.0309148658516213</v>
      </c>
      <c r="Q60" s="16">
        <f t="shared" ref="Q60:Q71" si="46">P60*$B$62</f>
        <v>0.00309148658516213</v>
      </c>
      <c r="R60" s="11">
        <f t="shared" ref="R60:R71" si="47">L60*$B$62</f>
        <v>0.13797</v>
      </c>
      <c r="S60" s="17">
        <f t="shared" ref="S60:S71" si="48">Q60/R60</f>
        <v>0.0224069477796777</v>
      </c>
      <c r="T60" s="3">
        <v>0.01</v>
      </c>
      <c r="U60" s="18">
        <f t="shared" ref="U60:U71" si="49">S60*T60</f>
        <v>0.000224069477796777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0.0125240694777968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9</v>
      </c>
      <c r="AU60" s="1">
        <f t="shared" ref="AU60:AU71" si="57">AT60*10000*AS60*0.67*AR60*AQ60</f>
        <v>10419.5135710853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1.12781390054839</v>
      </c>
      <c r="E61" s="13">
        <f t="shared" ref="E61:E72" si="58">D60</f>
        <v>1.94</v>
      </c>
      <c r="F61" s="9" t="s">
        <v>109</v>
      </c>
      <c r="G61" s="6">
        <v>2</v>
      </c>
      <c r="H61" s="11">
        <f t="shared" si="40"/>
        <v>1.12781390054839</v>
      </c>
      <c r="I61" s="11">
        <f t="shared" si="41"/>
        <v>274.277813900548</v>
      </c>
      <c r="J61" s="11">
        <f t="shared" si="42"/>
        <v>0.020177342736411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2.72848513414838</v>
      </c>
      <c r="P61" s="11">
        <f t="shared" si="45"/>
        <v>0.0550535797029142</v>
      </c>
      <c r="Q61" s="16">
        <f t="shared" si="46"/>
        <v>0.00550535797029142</v>
      </c>
      <c r="R61" s="11">
        <f t="shared" si="47"/>
        <v>0.13797</v>
      </c>
      <c r="S61" s="17">
        <f t="shared" si="48"/>
        <v>0.0399025728077946</v>
      </c>
      <c r="T61" s="3">
        <v>0.01</v>
      </c>
      <c r="U61" s="18">
        <f t="shared" si="49"/>
        <v>0.000399025728077946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0.0126990257280779</v>
      </c>
      <c r="AR61" s="25">
        <f t="shared" si="55"/>
        <v>137.97</v>
      </c>
      <c r="AS61" s="1">
        <f t="shared" si="56"/>
        <v>0.1</v>
      </c>
      <c r="AT61" s="2">
        <f>$E$5/12</f>
        <v>9</v>
      </c>
      <c r="AU61" s="1">
        <f t="shared" si="57"/>
        <v>10565.0700156086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2.31816093235714</v>
      </c>
      <c r="E62" s="13">
        <f t="shared" si="58"/>
        <v>1.12781390054839</v>
      </c>
      <c r="F62" s="9" t="s">
        <v>109</v>
      </c>
      <c r="G62" s="6">
        <v>3</v>
      </c>
      <c r="H62" s="11">
        <f t="shared" si="40"/>
        <v>2.31816093235714</v>
      </c>
      <c r="I62" s="11">
        <f t="shared" si="41"/>
        <v>275.468160932357</v>
      </c>
      <c r="J62" s="11">
        <f t="shared" si="42"/>
        <v>0.0235225845093959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4.05313155444546</v>
      </c>
      <c r="P62" s="11">
        <f t="shared" si="45"/>
        <v>0.0953401295171424</v>
      </c>
      <c r="Q62" s="16">
        <f t="shared" si="46"/>
        <v>0.00953401295171424</v>
      </c>
      <c r="R62" s="11">
        <f t="shared" si="47"/>
        <v>0.13797</v>
      </c>
      <c r="S62" s="17">
        <f t="shared" si="48"/>
        <v>0.0691020725644288</v>
      </c>
      <c r="T62" s="3">
        <v>0.01</v>
      </c>
      <c r="U62" s="18">
        <f t="shared" si="49"/>
        <v>0.000691020725644288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0.0129910207256443</v>
      </c>
      <c r="AR62" s="25">
        <f t="shared" si="55"/>
        <v>137.97</v>
      </c>
      <c r="AS62" s="1">
        <f t="shared" si="56"/>
        <v>0.1</v>
      </c>
      <c r="AT62" s="2">
        <f>$E$5/12</f>
        <v>9</v>
      </c>
      <c r="AU62" s="1">
        <f t="shared" si="57"/>
        <v>10807.9979109884</v>
      </c>
    </row>
    <row r="63" s="1" customFormat="1" spans="1:47">
      <c r="A63" s="6"/>
      <c r="B63" s="6"/>
      <c r="C63" s="9">
        <v>3</v>
      </c>
      <c r="D63" s="12">
        <v>11.7303511104516</v>
      </c>
      <c r="E63" s="13">
        <f t="shared" si="58"/>
        <v>2.31816093235714</v>
      </c>
      <c r="F63" s="9" t="s">
        <v>109</v>
      </c>
      <c r="G63" s="6">
        <v>4</v>
      </c>
      <c r="H63" s="11">
        <f t="shared" si="40"/>
        <v>11.7303511104516</v>
      </c>
      <c r="I63" s="11">
        <f t="shared" si="41"/>
        <v>284.880351110452</v>
      </c>
      <c r="J63" s="11">
        <f t="shared" si="42"/>
        <v>0.0756238703345507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5.33749142492832</v>
      </c>
      <c r="P63" s="11">
        <f t="shared" si="45"/>
        <v>0.403641759430556</v>
      </c>
      <c r="Q63" s="16">
        <f t="shared" si="46"/>
        <v>0.0403641759430556</v>
      </c>
      <c r="R63" s="11">
        <f t="shared" si="47"/>
        <v>0.13797</v>
      </c>
      <c r="S63" s="17">
        <f t="shared" si="48"/>
        <v>0.292557628057227</v>
      </c>
      <c r="T63" s="3">
        <v>0.01</v>
      </c>
      <c r="U63" s="18">
        <f t="shared" si="49"/>
        <v>0.00292557628057227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0.0209755762805723</v>
      </c>
      <c r="AR63" s="25">
        <f t="shared" si="55"/>
        <v>137.97</v>
      </c>
      <c r="AS63" s="1">
        <f t="shared" si="56"/>
        <v>0.1</v>
      </c>
      <c r="AT63" s="2">
        <f>$E$5/12</f>
        <v>9</v>
      </c>
      <c r="AU63" s="1">
        <f t="shared" si="57"/>
        <v>17450.8215643663</v>
      </c>
    </row>
    <row r="64" s="1" customFormat="1" spans="1:47">
      <c r="A64" s="6"/>
      <c r="B64" s="6"/>
      <c r="C64" s="9">
        <v>4</v>
      </c>
      <c r="D64" s="12">
        <v>15.8645456479333</v>
      </c>
      <c r="E64" s="13">
        <f t="shared" si="58"/>
        <v>11.7303511104516</v>
      </c>
      <c r="F64" s="9" t="s">
        <v>109</v>
      </c>
      <c r="G64" s="6">
        <v>5</v>
      </c>
      <c r="H64" s="11">
        <f t="shared" si="40"/>
        <v>15.8645456479333</v>
      </c>
      <c r="I64" s="11">
        <f t="shared" si="41"/>
        <v>289.014545647933</v>
      </c>
      <c r="J64" s="11">
        <f t="shared" si="42"/>
        <v>0.123306974793115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4.68715718222288</v>
      </c>
      <c r="O64" s="11">
        <f t="shared" si="59"/>
        <v>1.62639248327489</v>
      </c>
      <c r="P64" s="11">
        <f t="shared" si="45"/>
        <v>0.200545536938888</v>
      </c>
      <c r="Q64" s="16">
        <f t="shared" si="46"/>
        <v>0.0200545536938888</v>
      </c>
      <c r="R64" s="11">
        <f t="shared" si="47"/>
        <v>0.13797</v>
      </c>
      <c r="S64" s="17">
        <f t="shared" si="48"/>
        <v>0.145354451648103</v>
      </c>
      <c r="T64" s="3">
        <v>0.01</v>
      </c>
      <c r="U64" s="18">
        <f t="shared" si="49"/>
        <v>0.00145354451648103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0.019503544516481</v>
      </c>
      <c r="AR64" s="25">
        <f t="shared" si="55"/>
        <v>137.97</v>
      </c>
      <c r="AS64" s="1">
        <f t="shared" si="56"/>
        <v>0.1</v>
      </c>
      <c r="AT64" s="2">
        <f>$E$5/12</f>
        <v>9</v>
      </c>
      <c r="AU64" s="1">
        <f t="shared" si="57"/>
        <v>16226.1513427415</v>
      </c>
    </row>
    <row r="65" s="1" customFormat="1" spans="1:47">
      <c r="A65" s="6"/>
      <c r="B65" s="6"/>
      <c r="C65" s="9">
        <v>5</v>
      </c>
      <c r="D65" s="12">
        <v>21.8510063622581</v>
      </c>
      <c r="E65" s="13">
        <f t="shared" si="58"/>
        <v>15.8645456479333</v>
      </c>
      <c r="F65" s="9" t="s">
        <v>111</v>
      </c>
      <c r="G65" s="6">
        <v>6</v>
      </c>
      <c r="H65" s="11">
        <f t="shared" si="40"/>
        <v>21.8510063622581</v>
      </c>
      <c r="I65" s="11">
        <f t="shared" si="41"/>
        <v>295.001006362258</v>
      </c>
      <c r="J65" s="11">
        <f t="shared" si="42"/>
        <v>0.244286315825391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2.805546946336</v>
      </c>
      <c r="P65" s="11">
        <f t="shared" si="45"/>
        <v>0.685356727395598</v>
      </c>
      <c r="Q65" s="16">
        <f t="shared" si="46"/>
        <v>0.0685356727395598</v>
      </c>
      <c r="R65" s="11">
        <f t="shared" si="47"/>
        <v>0.13797</v>
      </c>
      <c r="S65" s="17">
        <f t="shared" si="48"/>
        <v>0.496743297380299</v>
      </c>
      <c r="T65" s="3">
        <v>0.01</v>
      </c>
      <c r="U65" s="18">
        <f t="shared" si="49"/>
        <v>0.00496743297380299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0.023017432973803</v>
      </c>
      <c r="AR65" s="25">
        <f t="shared" si="55"/>
        <v>137.97</v>
      </c>
      <c r="AS65" s="1">
        <f t="shared" si="56"/>
        <v>0.1</v>
      </c>
      <c r="AT65" s="2">
        <f>$E$5/12</f>
        <v>9</v>
      </c>
      <c r="AU65" s="1">
        <f t="shared" si="57"/>
        <v>19149.5628211955</v>
      </c>
    </row>
    <row r="66" s="1" customFormat="1" spans="1:47">
      <c r="A66" s="6"/>
      <c r="B66" s="6"/>
      <c r="C66" s="9">
        <v>6</v>
      </c>
      <c r="D66" s="12">
        <v>26.5928652143333</v>
      </c>
      <c r="E66" s="13">
        <f t="shared" si="58"/>
        <v>21.8510063622581</v>
      </c>
      <c r="F66" s="9" t="s">
        <v>109</v>
      </c>
      <c r="G66" s="6">
        <v>7</v>
      </c>
      <c r="H66" s="11">
        <f t="shared" si="40"/>
        <v>26.5928652143333</v>
      </c>
      <c r="I66" s="11">
        <f t="shared" si="41"/>
        <v>299.742865214333</v>
      </c>
      <c r="J66" s="11">
        <f t="shared" si="42"/>
        <v>0.411779107517867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3.4998902189404</v>
      </c>
      <c r="P66" s="11">
        <f t="shared" si="45"/>
        <v>1.44118167076579</v>
      </c>
      <c r="Q66" s="16">
        <f t="shared" si="46"/>
        <v>0.144118167076579</v>
      </c>
      <c r="R66" s="11">
        <f t="shared" si="47"/>
        <v>0.13797</v>
      </c>
      <c r="S66" s="17">
        <f t="shared" si="48"/>
        <v>1.0445616226468</v>
      </c>
      <c r="T66" s="3">
        <v>0.01</v>
      </c>
      <c r="U66" s="18">
        <f t="shared" si="49"/>
        <v>0.010445616226468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0.033645616226468</v>
      </c>
      <c r="AR66" s="25">
        <f t="shared" si="55"/>
        <v>137.97</v>
      </c>
      <c r="AS66" s="1">
        <f t="shared" si="56"/>
        <v>0.1</v>
      </c>
      <c r="AT66" s="2">
        <f>$E$5/12</f>
        <v>9</v>
      </c>
      <c r="AU66" s="1">
        <f t="shared" si="57"/>
        <v>27991.7765947177</v>
      </c>
    </row>
    <row r="67" s="1" customFormat="1" spans="1:47">
      <c r="A67" s="6"/>
      <c r="B67" s="6"/>
      <c r="C67" s="9">
        <v>7</v>
      </c>
      <c r="D67" s="12">
        <v>28.1444096474194</v>
      </c>
      <c r="E67" s="13">
        <f t="shared" si="58"/>
        <v>26.5928652143333</v>
      </c>
      <c r="F67" s="9" t="s">
        <v>109</v>
      </c>
      <c r="G67" s="6">
        <v>8</v>
      </c>
      <c r="H67" s="11">
        <f t="shared" si="40"/>
        <v>28.1444096474194</v>
      </c>
      <c r="I67" s="11">
        <f t="shared" si="41"/>
        <v>301.294409647419</v>
      </c>
      <c r="J67" s="11">
        <f t="shared" si="42"/>
        <v>0.486757246283033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3.43840854817461</v>
      </c>
      <c r="P67" s="11">
        <f t="shared" si="45"/>
        <v>1.67367027650551</v>
      </c>
      <c r="Q67" s="16">
        <f t="shared" si="46"/>
        <v>0.167367027650551</v>
      </c>
      <c r="R67" s="11">
        <f t="shared" si="47"/>
        <v>0.13797</v>
      </c>
      <c r="S67" s="17">
        <f t="shared" si="48"/>
        <v>1.21306825868342</v>
      </c>
      <c r="T67" s="3">
        <v>0.01</v>
      </c>
      <c r="U67" s="18">
        <f t="shared" si="49"/>
        <v>0.0121306825868342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0.0353306825868342</v>
      </c>
      <c r="AR67" s="25">
        <f t="shared" si="55"/>
        <v>137.97</v>
      </c>
      <c r="AS67" s="1">
        <f t="shared" si="56"/>
        <v>0.1</v>
      </c>
      <c r="AT67" s="2">
        <f>$E$5/12</f>
        <v>9</v>
      </c>
      <c r="AU67" s="1">
        <f t="shared" si="57"/>
        <v>29393.6828873283</v>
      </c>
    </row>
    <row r="68" s="1" customFormat="1" spans="1:47">
      <c r="A68" s="6"/>
      <c r="B68" s="6"/>
      <c r="C68" s="9">
        <v>8</v>
      </c>
      <c r="D68" s="12">
        <v>26.4592512303226</v>
      </c>
      <c r="E68" s="13">
        <f t="shared" si="58"/>
        <v>28.1444096474194</v>
      </c>
      <c r="F68" s="9" t="s">
        <v>109</v>
      </c>
      <c r="G68" s="6">
        <v>9</v>
      </c>
      <c r="H68" s="11">
        <f t="shared" si="40"/>
        <v>26.4592512303226</v>
      </c>
      <c r="I68" s="11">
        <f t="shared" si="41"/>
        <v>299.609251230323</v>
      </c>
      <c r="J68" s="11">
        <f t="shared" si="42"/>
        <v>0.405856867485413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3.14443827166909</v>
      </c>
      <c r="P68" s="11">
        <f t="shared" si="45"/>
        <v>1.27619186694086</v>
      </c>
      <c r="Q68" s="16">
        <f t="shared" si="46"/>
        <v>0.127619186694086</v>
      </c>
      <c r="R68" s="11">
        <f t="shared" si="47"/>
        <v>0.13797</v>
      </c>
      <c r="S68" s="17">
        <f t="shared" si="48"/>
        <v>0.924977797304388</v>
      </c>
      <c r="T68" s="3">
        <v>0.01</v>
      </c>
      <c r="U68" s="18">
        <f t="shared" si="49"/>
        <v>0.00924977797304388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0.0272997779730439</v>
      </c>
      <c r="AR68" s="25">
        <f t="shared" si="55"/>
        <v>137.97</v>
      </c>
      <c r="AS68" s="1">
        <f t="shared" si="56"/>
        <v>0.1</v>
      </c>
      <c r="AT68" s="2">
        <f>$E$5/12</f>
        <v>9</v>
      </c>
      <c r="AU68" s="1">
        <f t="shared" si="57"/>
        <v>22712.2987126534</v>
      </c>
    </row>
    <row r="69" s="1" customFormat="1" spans="1:47">
      <c r="A69" s="6"/>
      <c r="B69" s="6"/>
      <c r="C69" s="9">
        <v>9</v>
      </c>
      <c r="D69" s="12">
        <v>22.47127173</v>
      </c>
      <c r="E69" s="13">
        <f t="shared" si="58"/>
        <v>26.4592512303226</v>
      </c>
      <c r="F69" s="9" t="s">
        <v>109</v>
      </c>
      <c r="G69" s="6">
        <v>10</v>
      </c>
      <c r="H69" s="11">
        <f t="shared" si="40"/>
        <v>22.47127173</v>
      </c>
      <c r="I69" s="11">
        <f t="shared" si="41"/>
        <v>295.62127173</v>
      </c>
      <c r="J69" s="11">
        <f t="shared" si="42"/>
        <v>0.261803245360266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3.24794640472823</v>
      </c>
      <c r="P69" s="11">
        <f t="shared" si="45"/>
        <v>0.850322909514059</v>
      </c>
      <c r="Q69" s="16">
        <f t="shared" si="46"/>
        <v>0.0850322909514059</v>
      </c>
      <c r="R69" s="11">
        <f t="shared" si="47"/>
        <v>0.13797</v>
      </c>
      <c r="S69" s="17">
        <f t="shared" si="48"/>
        <v>0.616310001822178</v>
      </c>
      <c r="T69" s="3">
        <v>0.01</v>
      </c>
      <c r="U69" s="18">
        <f t="shared" si="49"/>
        <v>0.00616310001822178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0.0242131000182218</v>
      </c>
      <c r="AR69" s="25">
        <f t="shared" si="55"/>
        <v>137.97</v>
      </c>
      <c r="AS69" s="1">
        <f t="shared" si="56"/>
        <v>0.1</v>
      </c>
      <c r="AT69" s="2">
        <f>$E$5/12</f>
        <v>9</v>
      </c>
      <c r="AU69" s="1">
        <f t="shared" si="57"/>
        <v>20144.3088993698</v>
      </c>
    </row>
    <row r="70" s="1" customFormat="1" spans="1:47">
      <c r="A70" s="6"/>
      <c r="B70" s="6"/>
      <c r="C70" s="9">
        <v>10</v>
      </c>
      <c r="D70" s="12">
        <v>15.878957706129</v>
      </c>
      <c r="E70" s="13">
        <f t="shared" si="58"/>
        <v>22.47127173</v>
      </c>
      <c r="F70" s="9" t="s">
        <v>109</v>
      </c>
      <c r="G70" s="6">
        <v>11</v>
      </c>
      <c r="H70" s="11">
        <f t="shared" si="40"/>
        <v>15.878957706129</v>
      </c>
      <c r="I70" s="11">
        <f t="shared" si="41"/>
        <v>289.028957706129</v>
      </c>
      <c r="J70" s="11">
        <f t="shared" si="42"/>
        <v>0.123514290970098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2.27774232045346</v>
      </c>
      <c r="O70" s="11">
        <f t="shared" si="59"/>
        <v>1.49958117476071</v>
      </c>
      <c r="P70" s="11">
        <f t="shared" si="45"/>
        <v>0.185219705552676</v>
      </c>
      <c r="Q70" s="16">
        <f t="shared" si="46"/>
        <v>0.0185219705552676</v>
      </c>
      <c r="R70" s="11">
        <f t="shared" si="47"/>
        <v>0.13797</v>
      </c>
      <c r="S70" s="17">
        <f t="shared" si="48"/>
        <v>0.134246361928445</v>
      </c>
      <c r="T70" s="3">
        <v>0.01</v>
      </c>
      <c r="U70" s="18">
        <f t="shared" si="49"/>
        <v>0.00134246361928445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0.0136424636192845</v>
      </c>
      <c r="AR70" s="25">
        <f t="shared" si="55"/>
        <v>137.97</v>
      </c>
      <c r="AS70" s="1">
        <f t="shared" si="56"/>
        <v>0.1</v>
      </c>
      <c r="AT70" s="2">
        <f>$E$5/12</f>
        <v>9</v>
      </c>
      <c r="AU70" s="1">
        <f t="shared" si="57"/>
        <v>11349.9717544826</v>
      </c>
    </row>
    <row r="71" s="1" customFormat="1" spans="1:48">
      <c r="A71" s="6"/>
      <c r="B71" s="6"/>
      <c r="C71" s="9">
        <v>11</v>
      </c>
      <c r="D71" s="12">
        <v>10.3537628247</v>
      </c>
      <c r="E71" s="13">
        <f t="shared" si="58"/>
        <v>15.878957706129</v>
      </c>
      <c r="F71" s="9" t="s">
        <v>111</v>
      </c>
      <c r="G71" s="6">
        <v>12</v>
      </c>
      <c r="H71" s="11">
        <f t="shared" si="40"/>
        <v>10.3537628247</v>
      </c>
      <c r="I71" s="11">
        <f t="shared" si="41"/>
        <v>283.5037628247</v>
      </c>
      <c r="J71" s="11">
        <f t="shared" si="42"/>
        <v>0.0640595972369458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2.69406146920803</v>
      </c>
      <c r="P71" s="11">
        <f t="shared" si="45"/>
        <v>0.172580492649041</v>
      </c>
      <c r="Q71" s="16">
        <f t="shared" si="46"/>
        <v>0.0172580492649041</v>
      </c>
      <c r="R71" s="11">
        <f t="shared" si="47"/>
        <v>0.13797</v>
      </c>
      <c r="S71" s="17">
        <f t="shared" si="48"/>
        <v>0.12508552051101</v>
      </c>
      <c r="T71" s="3">
        <v>0.01</v>
      </c>
      <c r="U71" s="18">
        <f t="shared" si="49"/>
        <v>0.0012508552051101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0.0135508552051101</v>
      </c>
      <c r="AR71" s="25">
        <f t="shared" si="55"/>
        <v>137.97</v>
      </c>
      <c r="AS71" s="1">
        <f t="shared" si="56"/>
        <v>0.1</v>
      </c>
      <c r="AT71" s="2">
        <f>$E$5/12</f>
        <v>9</v>
      </c>
      <c r="AU71" s="1">
        <f t="shared" si="57"/>
        <v>11273.7573006737</v>
      </c>
      <c r="AV71" s="1">
        <f>SUM(AU60:AU71)</f>
        <v>207484.913375211</v>
      </c>
    </row>
    <row r="72" s="1" customFormat="1" spans="1:46">
      <c r="A72" s="6"/>
      <c r="B72" s="6"/>
      <c r="C72" s="9">
        <v>12</v>
      </c>
      <c r="D72" s="12">
        <v>3.90549193448387</v>
      </c>
      <c r="E72" s="13">
        <f t="shared" si="58"/>
        <v>10.3537628247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1.94</v>
      </c>
      <c r="E76" s="9"/>
      <c r="F76" s="9"/>
      <c r="G76" s="6">
        <v>1</v>
      </c>
      <c r="H76" s="11">
        <f t="shared" ref="H76:H87" si="60">E77</f>
        <v>1.94</v>
      </c>
      <c r="I76" s="11">
        <f t="shared" ref="I76:I87" si="61">H76+273.15</f>
        <v>275.09</v>
      </c>
      <c r="J76" s="11">
        <f t="shared" ref="J76:J87" si="62">EXP(($C$18*(I76-$C$16))/($C$19*I76*$C$16))</f>
        <v>0.0224069477796777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0.00175361441437879</v>
      </c>
      <c r="Q76" s="16">
        <f t="shared" ref="Q76:Q87" si="66">P76*$B$78</f>
        <v>0.000227969873869242</v>
      </c>
      <c r="R76" s="11">
        <f t="shared" ref="R76:R87" si="67">L76*$B$78</f>
        <v>0.0101740708333333</v>
      </c>
      <c r="S76" s="17">
        <f t="shared" ref="S76:S87" si="68">Q76/R76</f>
        <v>0.0224069477796778</v>
      </c>
      <c r="T76" s="3">
        <v>0.01</v>
      </c>
      <c r="U76" s="18">
        <f t="shared" ref="U76:U87" si="69">S76*T76</f>
        <v>0.000224069477796778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0.0118240694777968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40.5</v>
      </c>
      <c r="AU76" s="1">
        <f t="shared" ref="AU76:AU87" si="77">AT76*10000*AS76*0.67*AR76*AQ76</f>
        <v>3264.31120519942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1.12781390054839</v>
      </c>
      <c r="E77" s="13">
        <f t="shared" ref="E77:E88" si="78">D76</f>
        <v>1.94</v>
      </c>
      <c r="F77" s="9" t="s">
        <v>109</v>
      </c>
      <c r="G77" s="6">
        <v>2</v>
      </c>
      <c r="H77" s="11">
        <f t="shared" si="60"/>
        <v>1.12781390054839</v>
      </c>
      <c r="I77" s="11">
        <f t="shared" si="61"/>
        <v>274.277813900548</v>
      </c>
      <c r="J77" s="11">
        <f t="shared" si="62"/>
        <v>0.020177342736411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0.154770552252288</v>
      </c>
      <c r="P77" s="11">
        <f t="shared" si="65"/>
        <v>0.00312285847829802</v>
      </c>
      <c r="Q77" s="16">
        <f t="shared" si="66"/>
        <v>0.000405971602178743</v>
      </c>
      <c r="R77" s="11">
        <f t="shared" si="67"/>
        <v>0.0101740708333333</v>
      </c>
      <c r="S77" s="17">
        <f t="shared" si="68"/>
        <v>0.0399025728077947</v>
      </c>
      <c r="T77" s="3">
        <v>0.01</v>
      </c>
      <c r="U77" s="18">
        <f t="shared" si="69"/>
        <v>0.000399025728077947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0.0119990257280779</v>
      </c>
      <c r="AR77" s="25">
        <f t="shared" si="74"/>
        <v>7.82620833333333</v>
      </c>
      <c r="AS77" s="1">
        <f t="shared" si="75"/>
        <v>0.13</v>
      </c>
      <c r="AT77" s="2">
        <f t="shared" si="76"/>
        <v>40.5</v>
      </c>
      <c r="AU77" s="1">
        <f t="shared" si="77"/>
        <v>3312.6119741762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2.31816093235714</v>
      </c>
      <c r="E78" s="13">
        <f t="shared" si="78"/>
        <v>1.12781390054839</v>
      </c>
      <c r="F78" s="9" t="s">
        <v>109</v>
      </c>
      <c r="G78" s="6">
        <v>3</v>
      </c>
      <c r="H78" s="11">
        <f t="shared" si="60"/>
        <v>2.31816093235714</v>
      </c>
      <c r="I78" s="11">
        <f t="shared" si="61"/>
        <v>275.468160932357</v>
      </c>
      <c r="J78" s="11">
        <f t="shared" si="62"/>
        <v>0.0235225845093959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0.229909777107323</v>
      </c>
      <c r="P78" s="11">
        <f t="shared" si="65"/>
        <v>0.00540807216154337</v>
      </c>
      <c r="Q78" s="16">
        <f t="shared" si="66"/>
        <v>0.000703049381000638</v>
      </c>
      <c r="R78" s="11">
        <f t="shared" si="67"/>
        <v>0.0101740708333333</v>
      </c>
      <c r="S78" s="17">
        <f t="shared" si="68"/>
        <v>0.069102072564429</v>
      </c>
      <c r="T78" s="3">
        <v>0.01</v>
      </c>
      <c r="U78" s="18">
        <f t="shared" si="69"/>
        <v>0.00069102072564429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0.0122910207256443</v>
      </c>
      <c r="AR78" s="25">
        <f t="shared" si="74"/>
        <v>7.82620833333333</v>
      </c>
      <c r="AS78" s="1">
        <f t="shared" si="75"/>
        <v>0.13</v>
      </c>
      <c r="AT78" s="2">
        <f t="shared" si="76"/>
        <v>40.5</v>
      </c>
      <c r="AU78" s="1">
        <f t="shared" si="77"/>
        <v>3393.22402945952</v>
      </c>
    </row>
    <row r="79" s="1" customFormat="1" spans="1:47">
      <c r="A79" s="6"/>
      <c r="B79" s="6"/>
      <c r="C79" s="9">
        <v>3</v>
      </c>
      <c r="D79" s="12">
        <v>11.7303511104516</v>
      </c>
      <c r="E79" s="13">
        <f t="shared" si="78"/>
        <v>2.31816093235714</v>
      </c>
      <c r="F79" s="9" t="s">
        <v>109</v>
      </c>
      <c r="G79" s="6">
        <v>4</v>
      </c>
      <c r="H79" s="11">
        <f t="shared" si="60"/>
        <v>11.7303511104516</v>
      </c>
      <c r="I79" s="11">
        <f t="shared" si="61"/>
        <v>284.880351110452</v>
      </c>
      <c r="J79" s="11">
        <f t="shared" si="62"/>
        <v>0.0756238703345507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0.302763788279113</v>
      </c>
      <c r="P79" s="11">
        <f t="shared" si="65"/>
        <v>0.022896169466817</v>
      </c>
      <c r="Q79" s="16">
        <f t="shared" si="66"/>
        <v>0.00297650203068621</v>
      </c>
      <c r="R79" s="11">
        <f t="shared" si="67"/>
        <v>0.0101740708333333</v>
      </c>
      <c r="S79" s="17">
        <f t="shared" si="68"/>
        <v>0.292557628057228</v>
      </c>
      <c r="T79" s="3">
        <v>0.01</v>
      </c>
      <c r="U79" s="18">
        <f t="shared" si="69"/>
        <v>0.00292557628057228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0.0220255762805723</v>
      </c>
      <c r="AR79" s="25">
        <f t="shared" si="74"/>
        <v>7.82620833333333</v>
      </c>
      <c r="AS79" s="1">
        <f t="shared" si="75"/>
        <v>0.13</v>
      </c>
      <c r="AT79" s="2">
        <f t="shared" si="76"/>
        <v>40.5</v>
      </c>
      <c r="AU79" s="1">
        <f t="shared" si="77"/>
        <v>6080.67599642045</v>
      </c>
    </row>
    <row r="80" s="1" customFormat="1" spans="1:47">
      <c r="A80" s="6"/>
      <c r="B80" s="6"/>
      <c r="C80" s="9">
        <v>4</v>
      </c>
      <c r="D80" s="12">
        <v>15.8645456479333</v>
      </c>
      <c r="E80" s="13">
        <f t="shared" si="78"/>
        <v>11.7303511104516</v>
      </c>
      <c r="F80" s="9" t="s">
        <v>109</v>
      </c>
      <c r="G80" s="6">
        <v>5</v>
      </c>
      <c r="H80" s="11">
        <f t="shared" si="60"/>
        <v>15.8645456479333</v>
      </c>
      <c r="I80" s="11">
        <f t="shared" si="61"/>
        <v>289.014545647933</v>
      </c>
      <c r="J80" s="11">
        <f t="shared" si="62"/>
        <v>0.123306974793115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0.265874237871681</v>
      </c>
      <c r="O80" s="11">
        <f t="shared" si="79"/>
        <v>0.0922554642739481</v>
      </c>
      <c r="P80" s="11">
        <f t="shared" si="65"/>
        <v>0.0113757422077548</v>
      </c>
      <c r="Q80" s="16">
        <f t="shared" si="66"/>
        <v>0.00147884648700813</v>
      </c>
      <c r="R80" s="11">
        <f t="shared" si="67"/>
        <v>0.0101740708333333</v>
      </c>
      <c r="S80" s="17">
        <f t="shared" si="68"/>
        <v>0.145354451648104</v>
      </c>
      <c r="T80" s="3">
        <v>0.01</v>
      </c>
      <c r="U80" s="18">
        <f t="shared" si="69"/>
        <v>0.00145354451648104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0.020553544516481</v>
      </c>
      <c r="AR80" s="25">
        <f t="shared" si="74"/>
        <v>7.82620833333333</v>
      </c>
      <c r="AS80" s="1">
        <f t="shared" si="75"/>
        <v>0.13</v>
      </c>
      <c r="AT80" s="2">
        <f t="shared" si="76"/>
        <v>40.5</v>
      </c>
      <c r="AU80" s="1">
        <f t="shared" si="77"/>
        <v>5674.2871646434</v>
      </c>
    </row>
    <row r="81" s="1" customFormat="1" spans="1:47">
      <c r="A81" s="6"/>
      <c r="B81" s="6"/>
      <c r="C81" s="9">
        <v>5</v>
      </c>
      <c r="D81" s="12">
        <v>21.8510063622581</v>
      </c>
      <c r="E81" s="13">
        <f t="shared" si="78"/>
        <v>15.8645456479333</v>
      </c>
      <c r="F81" s="9" t="s">
        <v>111</v>
      </c>
      <c r="G81" s="6">
        <v>6</v>
      </c>
      <c r="H81" s="11">
        <f t="shared" si="60"/>
        <v>21.8510063622581</v>
      </c>
      <c r="I81" s="11">
        <f t="shared" si="61"/>
        <v>295.001006362258</v>
      </c>
      <c r="J81" s="11">
        <f t="shared" si="62"/>
        <v>0.244286315825391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0.159141805399527</v>
      </c>
      <c r="P81" s="11">
        <f t="shared" si="65"/>
        <v>0.0388761653348517</v>
      </c>
      <c r="Q81" s="16">
        <f t="shared" si="66"/>
        <v>0.00505390149353072</v>
      </c>
      <c r="R81" s="11">
        <f t="shared" si="67"/>
        <v>0.0101740708333333</v>
      </c>
      <c r="S81" s="17">
        <f t="shared" si="68"/>
        <v>0.4967432973803</v>
      </c>
      <c r="T81" s="3">
        <v>0.01</v>
      </c>
      <c r="U81" s="18">
        <f t="shared" si="69"/>
        <v>0.004967432973803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0.024067432973803</v>
      </c>
      <c r="AR81" s="25">
        <f t="shared" si="74"/>
        <v>7.82620833333333</v>
      </c>
      <c r="AS81" s="1">
        <f t="shared" si="75"/>
        <v>0.13</v>
      </c>
      <c r="AT81" s="2">
        <f t="shared" si="76"/>
        <v>40.5</v>
      </c>
      <c r="AU81" s="1">
        <f t="shared" si="77"/>
        <v>6644.37834066331</v>
      </c>
    </row>
    <row r="82" s="1" customFormat="1" spans="1:47">
      <c r="A82" s="6"/>
      <c r="B82" s="6"/>
      <c r="C82" s="9">
        <v>6</v>
      </c>
      <c r="D82" s="12">
        <v>26.5928652143333</v>
      </c>
      <c r="E82" s="13">
        <f t="shared" si="78"/>
        <v>21.8510063622581</v>
      </c>
      <c r="F82" s="9" t="s">
        <v>109</v>
      </c>
      <c r="G82" s="6">
        <v>7</v>
      </c>
      <c r="H82" s="11">
        <f t="shared" si="60"/>
        <v>26.5928652143333</v>
      </c>
      <c r="I82" s="11">
        <f t="shared" si="61"/>
        <v>299.742865214333</v>
      </c>
      <c r="J82" s="11">
        <f t="shared" si="62"/>
        <v>0.411779107517867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0.198527723398008</v>
      </c>
      <c r="P82" s="11">
        <f t="shared" si="65"/>
        <v>0.0817495687583858</v>
      </c>
      <c r="Q82" s="16">
        <f t="shared" si="66"/>
        <v>0.0106274439385902</v>
      </c>
      <c r="R82" s="11">
        <f t="shared" si="67"/>
        <v>0.0101740708333333</v>
      </c>
      <c r="S82" s="17">
        <f t="shared" si="68"/>
        <v>1.0445616226468</v>
      </c>
      <c r="T82" s="3">
        <v>0.01</v>
      </c>
      <c r="U82" s="18">
        <f t="shared" si="69"/>
        <v>0.010445616226468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0.035345616226468</v>
      </c>
      <c r="AR82" s="25">
        <f t="shared" si="74"/>
        <v>7.82620833333333</v>
      </c>
      <c r="AS82" s="1">
        <f t="shared" si="75"/>
        <v>0.13</v>
      </c>
      <c r="AT82" s="2">
        <f t="shared" si="76"/>
        <v>40.5</v>
      </c>
      <c r="AU82" s="1">
        <f t="shared" si="77"/>
        <v>9757.9848730927</v>
      </c>
    </row>
    <row r="83" s="1" customFormat="1" spans="1:47">
      <c r="A83" s="6"/>
      <c r="B83" s="6"/>
      <c r="C83" s="9">
        <v>7</v>
      </c>
      <c r="D83" s="12">
        <v>28.1444096474194</v>
      </c>
      <c r="E83" s="13">
        <f t="shared" si="78"/>
        <v>26.5928652143333</v>
      </c>
      <c r="F83" s="9" t="s">
        <v>109</v>
      </c>
      <c r="G83" s="6">
        <v>8</v>
      </c>
      <c r="H83" s="11">
        <f t="shared" si="60"/>
        <v>28.1444096474194</v>
      </c>
      <c r="I83" s="11">
        <f t="shared" si="61"/>
        <v>301.294409647419</v>
      </c>
      <c r="J83" s="11">
        <f t="shared" si="62"/>
        <v>0.486757246283033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0.195040237972956</v>
      </c>
      <c r="P83" s="11">
        <f t="shared" si="65"/>
        <v>0.0949372491501034</v>
      </c>
      <c r="Q83" s="16">
        <f t="shared" si="66"/>
        <v>0.0123418423895134</v>
      </c>
      <c r="R83" s="11">
        <f t="shared" si="67"/>
        <v>0.0101740708333333</v>
      </c>
      <c r="S83" s="17">
        <f t="shared" si="68"/>
        <v>1.21306825868342</v>
      </c>
      <c r="T83" s="3">
        <v>0.01</v>
      </c>
      <c r="U83" s="18">
        <f t="shared" si="69"/>
        <v>0.0121306825868342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0.0370306825868342</v>
      </c>
      <c r="AR83" s="25">
        <f t="shared" si="74"/>
        <v>7.82620833333333</v>
      </c>
      <c r="AS83" s="1">
        <f t="shared" si="75"/>
        <v>0.13</v>
      </c>
      <c r="AT83" s="2">
        <f t="shared" si="76"/>
        <v>40.5</v>
      </c>
      <c r="AU83" s="1">
        <f t="shared" si="77"/>
        <v>10223.1868927507</v>
      </c>
    </row>
    <row r="84" s="1" customFormat="1" spans="1:47">
      <c r="A84" s="6"/>
      <c r="B84" s="6"/>
      <c r="C84" s="9">
        <v>8</v>
      </c>
      <c r="D84" s="12">
        <v>26.4592512303226</v>
      </c>
      <c r="E84" s="13">
        <f t="shared" si="78"/>
        <v>28.1444096474194</v>
      </c>
      <c r="F84" s="9" t="s">
        <v>109</v>
      </c>
      <c r="G84" s="6">
        <v>9</v>
      </c>
      <c r="H84" s="11">
        <f t="shared" si="60"/>
        <v>26.4592512303226</v>
      </c>
      <c r="I84" s="11">
        <f t="shared" si="61"/>
        <v>299.609251230323</v>
      </c>
      <c r="J84" s="11">
        <f t="shared" si="62"/>
        <v>0.405856867485413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0.178365072156186</v>
      </c>
      <c r="P84" s="11">
        <f t="shared" si="65"/>
        <v>0.0723906894541192</v>
      </c>
      <c r="Q84" s="16">
        <f t="shared" si="66"/>
        <v>0.00941078962903549</v>
      </c>
      <c r="R84" s="11">
        <f t="shared" si="67"/>
        <v>0.0101740708333333</v>
      </c>
      <c r="S84" s="17">
        <f t="shared" si="68"/>
        <v>0.924977797304391</v>
      </c>
      <c r="T84" s="3">
        <v>0.01</v>
      </c>
      <c r="U84" s="18">
        <f t="shared" si="69"/>
        <v>0.00924977797304391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0.0283497779730439</v>
      </c>
      <c r="AR84" s="25">
        <f t="shared" si="74"/>
        <v>7.82620833333333</v>
      </c>
      <c r="AS84" s="1">
        <f t="shared" si="75"/>
        <v>0.13</v>
      </c>
      <c r="AT84" s="2">
        <f t="shared" si="76"/>
        <v>40.5</v>
      </c>
      <c r="AU84" s="1">
        <f t="shared" si="77"/>
        <v>7826.61993623254</v>
      </c>
    </row>
    <row r="85" s="1" customFormat="1" spans="1:47">
      <c r="A85" s="6"/>
      <c r="B85" s="6"/>
      <c r="C85" s="9">
        <v>9</v>
      </c>
      <c r="D85" s="12">
        <v>22.47127173</v>
      </c>
      <c r="E85" s="13">
        <f t="shared" si="78"/>
        <v>26.4592512303226</v>
      </c>
      <c r="F85" s="9" t="s">
        <v>109</v>
      </c>
      <c r="G85" s="6">
        <v>10</v>
      </c>
      <c r="H85" s="11">
        <f t="shared" si="60"/>
        <v>22.47127173</v>
      </c>
      <c r="I85" s="11">
        <f t="shared" si="61"/>
        <v>295.62127173</v>
      </c>
      <c r="J85" s="11">
        <f t="shared" si="62"/>
        <v>0.261803245360266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0.1842364660354</v>
      </c>
      <c r="P85" s="11">
        <f t="shared" si="65"/>
        <v>0.0482337047217741</v>
      </c>
      <c r="Q85" s="16">
        <f t="shared" si="66"/>
        <v>0.00627038161383064</v>
      </c>
      <c r="R85" s="11">
        <f t="shared" si="67"/>
        <v>0.0101740708333333</v>
      </c>
      <c r="S85" s="17">
        <f t="shared" si="68"/>
        <v>0.61631000182218</v>
      </c>
      <c r="T85" s="3">
        <v>0.01</v>
      </c>
      <c r="U85" s="18">
        <f t="shared" si="69"/>
        <v>0.0061631000182218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0.0252631000182218</v>
      </c>
      <c r="AR85" s="25">
        <f t="shared" si="74"/>
        <v>7.82620833333333</v>
      </c>
      <c r="AS85" s="1">
        <f t="shared" si="75"/>
        <v>0.13</v>
      </c>
      <c r="AT85" s="2">
        <f t="shared" si="76"/>
        <v>40.5</v>
      </c>
      <c r="AU85" s="1">
        <f t="shared" si="77"/>
        <v>6974.4702213067</v>
      </c>
    </row>
    <row r="86" s="1" customFormat="1" spans="1:47">
      <c r="A86" s="6"/>
      <c r="B86" s="6"/>
      <c r="C86" s="9">
        <v>10</v>
      </c>
      <c r="D86" s="12">
        <v>15.878957706129</v>
      </c>
      <c r="E86" s="13">
        <f t="shared" si="78"/>
        <v>22.47127173</v>
      </c>
      <c r="F86" s="9" t="s">
        <v>109</v>
      </c>
      <c r="G86" s="6">
        <v>11</v>
      </c>
      <c r="H86" s="11">
        <f t="shared" si="60"/>
        <v>15.878957706129</v>
      </c>
      <c r="I86" s="11">
        <f t="shared" si="61"/>
        <v>289.028957706129</v>
      </c>
      <c r="J86" s="11">
        <f t="shared" si="62"/>
        <v>0.123514290970098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0.129202623247944</v>
      </c>
      <c r="O86" s="11">
        <f t="shared" si="79"/>
        <v>0.0850622213990146</v>
      </c>
      <c r="P86" s="11">
        <f t="shared" si="65"/>
        <v>0.0105063999644408</v>
      </c>
      <c r="Q86" s="16">
        <f t="shared" si="66"/>
        <v>0.0013658319953773</v>
      </c>
      <c r="R86" s="11">
        <f t="shared" si="67"/>
        <v>0.0101740708333333</v>
      </c>
      <c r="S86" s="17">
        <f t="shared" si="68"/>
        <v>0.134246361928445</v>
      </c>
      <c r="T86" s="3">
        <v>0.01</v>
      </c>
      <c r="U86" s="18">
        <f t="shared" si="69"/>
        <v>0.00134246361928446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0.0129424636192845</v>
      </c>
      <c r="AR86" s="25">
        <f t="shared" si="74"/>
        <v>7.82620833333333</v>
      </c>
      <c r="AS86" s="1">
        <f t="shared" si="75"/>
        <v>0.13</v>
      </c>
      <c r="AT86" s="2">
        <f t="shared" si="76"/>
        <v>40.5</v>
      </c>
      <c r="AU86" s="1">
        <f t="shared" si="77"/>
        <v>3573.07009187063</v>
      </c>
    </row>
    <row r="87" s="1" customFormat="1" spans="1:48">
      <c r="A87" s="6"/>
      <c r="B87" s="6"/>
      <c r="C87" s="9">
        <v>11</v>
      </c>
      <c r="D87" s="12">
        <v>10.3537628247</v>
      </c>
      <c r="E87" s="13">
        <f t="shared" si="78"/>
        <v>15.878957706129</v>
      </c>
      <c r="F87" s="9" t="s">
        <v>111</v>
      </c>
      <c r="G87" s="6">
        <v>12</v>
      </c>
      <c r="H87" s="11">
        <f t="shared" si="60"/>
        <v>10.3537628247</v>
      </c>
      <c r="I87" s="11">
        <f t="shared" si="61"/>
        <v>283.5037628247</v>
      </c>
      <c r="J87" s="11">
        <f t="shared" si="62"/>
        <v>0.0640595972369458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0.152817904767907</v>
      </c>
      <c r="P87" s="11">
        <f t="shared" si="65"/>
        <v>0.00978945343002607</v>
      </c>
      <c r="Q87" s="16">
        <f t="shared" si="66"/>
        <v>0.00127262894590339</v>
      </c>
      <c r="R87" s="11">
        <f t="shared" si="67"/>
        <v>0.0101740708333333</v>
      </c>
      <c r="S87" s="17">
        <f t="shared" si="68"/>
        <v>0.125085520511011</v>
      </c>
      <c r="T87" s="3">
        <v>0.01</v>
      </c>
      <c r="U87" s="18">
        <f t="shared" si="69"/>
        <v>0.00125085520511011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0.0128508552051101</v>
      </c>
      <c r="AR87" s="25">
        <f t="shared" si="74"/>
        <v>7.82620833333333</v>
      </c>
      <c r="AS87" s="1">
        <f t="shared" si="75"/>
        <v>0.13</v>
      </c>
      <c r="AT87" s="2">
        <f t="shared" si="76"/>
        <v>40.5</v>
      </c>
      <c r="AU87" s="1">
        <f t="shared" si="77"/>
        <v>3547.77944439588</v>
      </c>
      <c r="AV87" s="1">
        <f>SUM(AU76:AU87)</f>
        <v>70272.6001702115</v>
      </c>
    </row>
    <row r="88" s="1" customFormat="1" spans="1:46">
      <c r="A88" s="6"/>
      <c r="B88" s="6"/>
      <c r="C88" s="9">
        <v>12</v>
      </c>
      <c r="D88" s="12">
        <v>3.90549193448387</v>
      </c>
      <c r="E88" s="13">
        <f t="shared" si="78"/>
        <v>10.3537628247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1.94</v>
      </c>
      <c r="E91" s="9"/>
      <c r="F91" s="9"/>
      <c r="G91" s="6">
        <v>1</v>
      </c>
      <c r="H91" s="11">
        <f t="shared" ref="H91:H102" si="80">E92</f>
        <v>1.94</v>
      </c>
      <c r="I91" s="11">
        <f t="shared" ref="I91:I102" si="81">H91+273.15</f>
        <v>275.09</v>
      </c>
      <c r="J91" s="11">
        <f t="shared" ref="J91:J102" si="82">EXP(($C$18*(I91-$C$16))/($C$19*I91*$C$16))</f>
        <v>0.0224069477796777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0.00170113547543313</v>
      </c>
      <c r="Q91" s="16">
        <f t="shared" ref="Q91:Q102" si="86">P91*$B$93</f>
        <v>0.000306204385577964</v>
      </c>
      <c r="R91" s="11">
        <f t="shared" ref="R91:R102" si="87">L91*$B$93</f>
        <v>0.0136656</v>
      </c>
      <c r="S91" s="17">
        <f t="shared" ref="S91:S102" si="88">Q91/R91</f>
        <v>0.0224069477796777</v>
      </c>
      <c r="T91" s="3">
        <v>0.01</v>
      </c>
      <c r="U91" s="18">
        <f t="shared" ref="U91:U102" si="89">S91*T91</f>
        <v>0.000224069477796777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0.0150240694777968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229.516666666667</v>
      </c>
      <c r="AU91" s="1">
        <f t="shared" ref="AU91:AU102" si="96">AT91*10000*AS91*0.67*AR91*AQ91</f>
        <v>31572.234397667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1.12781390054839</v>
      </c>
      <c r="E92" s="13">
        <f t="shared" ref="E92:E103" si="97">D91</f>
        <v>1.94</v>
      </c>
      <c r="F92" s="9" t="s">
        <v>109</v>
      </c>
      <c r="G92" s="6">
        <v>2</v>
      </c>
      <c r="H92" s="11">
        <f t="shared" si="80"/>
        <v>1.12781390054839</v>
      </c>
      <c r="I92" s="11">
        <f t="shared" si="81"/>
        <v>274.277813900548</v>
      </c>
      <c r="J92" s="11">
        <f t="shared" si="82"/>
        <v>0.020177342736411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0.150138864524567</v>
      </c>
      <c r="P92" s="11">
        <f t="shared" si="85"/>
        <v>0.00302940332756777</v>
      </c>
      <c r="Q92" s="16">
        <f t="shared" si="86"/>
        <v>0.000545292598962198</v>
      </c>
      <c r="R92" s="11">
        <f t="shared" si="87"/>
        <v>0.0136656</v>
      </c>
      <c r="S92" s="17">
        <f t="shared" si="88"/>
        <v>0.0399025728077946</v>
      </c>
      <c r="T92" s="3">
        <v>0.01</v>
      </c>
      <c r="U92" s="18">
        <f t="shared" si="89"/>
        <v>0.000399025728077946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0.0151990257280779</v>
      </c>
      <c r="AR92" s="25">
        <f t="shared" si="93"/>
        <v>7.592</v>
      </c>
      <c r="AS92" s="1">
        <f t="shared" si="94"/>
        <v>0.18</v>
      </c>
      <c r="AT92" s="2">
        <f t="shared" si="95"/>
        <v>229.516666666667</v>
      </c>
      <c r="AU92" s="1">
        <f t="shared" si="96"/>
        <v>31939.8950871611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2.31816093235714</v>
      </c>
      <c r="E93" s="13">
        <f t="shared" si="97"/>
        <v>1.12781390054839</v>
      </c>
      <c r="F93" s="9" t="s">
        <v>109</v>
      </c>
      <c r="G93" s="6">
        <v>3</v>
      </c>
      <c r="H93" s="11">
        <f t="shared" si="80"/>
        <v>2.31816093235714</v>
      </c>
      <c r="I93" s="11">
        <f t="shared" si="81"/>
        <v>275.468160932357</v>
      </c>
      <c r="J93" s="11">
        <f t="shared" si="82"/>
        <v>0.0235225845093959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0.223029461196999</v>
      </c>
      <c r="P93" s="11">
        <f t="shared" si="85"/>
        <v>0.00524622934909143</v>
      </c>
      <c r="Q93" s="16">
        <f t="shared" si="86"/>
        <v>0.000944321282836458</v>
      </c>
      <c r="R93" s="11">
        <f t="shared" si="87"/>
        <v>0.0136656</v>
      </c>
      <c r="S93" s="17">
        <f t="shared" si="88"/>
        <v>0.0691020725644288</v>
      </c>
      <c r="T93" s="3">
        <v>0.01</v>
      </c>
      <c r="U93" s="18">
        <f t="shared" si="89"/>
        <v>0.000691020725644288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0.0154910207256443</v>
      </c>
      <c r="AR93" s="25">
        <f t="shared" si="93"/>
        <v>7.592</v>
      </c>
      <c r="AS93" s="1">
        <f t="shared" si="94"/>
        <v>0.18</v>
      </c>
      <c r="AT93" s="2">
        <f t="shared" si="95"/>
        <v>229.516666666667</v>
      </c>
      <c r="AU93" s="1">
        <f t="shared" si="96"/>
        <v>32553.5061011234</v>
      </c>
    </row>
    <row r="94" s="1" customFormat="1" spans="1:47">
      <c r="A94" s="6"/>
      <c r="B94" s="6"/>
      <c r="C94" s="9">
        <v>3</v>
      </c>
      <c r="D94" s="12">
        <v>11.7303511104516</v>
      </c>
      <c r="E94" s="13">
        <f t="shared" si="97"/>
        <v>2.31816093235714</v>
      </c>
      <c r="F94" s="9" t="s">
        <v>109</v>
      </c>
      <c r="G94" s="6">
        <v>4</v>
      </c>
      <c r="H94" s="11">
        <f t="shared" si="80"/>
        <v>11.7303511104516</v>
      </c>
      <c r="I94" s="11">
        <f t="shared" si="81"/>
        <v>284.880351110452</v>
      </c>
      <c r="J94" s="11">
        <f t="shared" si="82"/>
        <v>0.0756238703345507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0.293703231847908</v>
      </c>
      <c r="P94" s="11">
        <f t="shared" si="85"/>
        <v>0.0222109751221047</v>
      </c>
      <c r="Q94" s="16">
        <f t="shared" si="86"/>
        <v>0.00399797552197884</v>
      </c>
      <c r="R94" s="11">
        <f t="shared" si="87"/>
        <v>0.0136656</v>
      </c>
      <c r="S94" s="17">
        <f t="shared" si="88"/>
        <v>0.292557628057227</v>
      </c>
      <c r="T94" s="3">
        <v>0.01</v>
      </c>
      <c r="U94" s="18">
        <f t="shared" si="89"/>
        <v>0.00292557628057227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0.0300255762805723</v>
      </c>
      <c r="AR94" s="25">
        <f t="shared" si="93"/>
        <v>7.592</v>
      </c>
      <c r="AS94" s="1">
        <f t="shared" si="94"/>
        <v>0.18</v>
      </c>
      <c r="AT94" s="2">
        <f t="shared" si="95"/>
        <v>229.516666666667</v>
      </c>
      <c r="AU94" s="1">
        <f t="shared" si="96"/>
        <v>63097.0546066907</v>
      </c>
    </row>
    <row r="95" s="1" customFormat="1" spans="1:47">
      <c r="A95" s="6"/>
      <c r="B95" s="6"/>
      <c r="C95" s="9">
        <v>4</v>
      </c>
      <c r="D95" s="12">
        <v>15.8645456479333</v>
      </c>
      <c r="E95" s="13">
        <f t="shared" si="97"/>
        <v>11.7303511104516</v>
      </c>
      <c r="F95" s="9" t="s">
        <v>109</v>
      </c>
      <c r="G95" s="6">
        <v>5</v>
      </c>
      <c r="H95" s="11">
        <f t="shared" si="80"/>
        <v>15.8645456479333</v>
      </c>
      <c r="I95" s="11">
        <f t="shared" si="81"/>
        <v>289.014545647933</v>
      </c>
      <c r="J95" s="11">
        <f t="shared" si="82"/>
        <v>0.123306974793115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0.257917643889513</v>
      </c>
      <c r="O95" s="11">
        <f t="shared" si="98"/>
        <v>0.0894946128362901</v>
      </c>
      <c r="P95" s="11">
        <f t="shared" si="85"/>
        <v>0.011035309969124</v>
      </c>
      <c r="Q95" s="16">
        <f t="shared" si="86"/>
        <v>0.00198635579444232</v>
      </c>
      <c r="R95" s="11">
        <f t="shared" si="87"/>
        <v>0.0136656</v>
      </c>
      <c r="S95" s="17">
        <f t="shared" si="88"/>
        <v>0.145354451648103</v>
      </c>
      <c r="T95" s="3">
        <v>0.01</v>
      </c>
      <c r="U95" s="18">
        <f t="shared" si="89"/>
        <v>0.00145354451648103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0.028553544516481</v>
      </c>
      <c r="AR95" s="25">
        <f t="shared" si="93"/>
        <v>7.592</v>
      </c>
      <c r="AS95" s="1">
        <f t="shared" si="94"/>
        <v>0.18</v>
      </c>
      <c r="AT95" s="2">
        <f t="shared" si="95"/>
        <v>229.516666666667</v>
      </c>
      <c r="AU95" s="1">
        <f t="shared" si="96"/>
        <v>60003.6629017746</v>
      </c>
    </row>
    <row r="96" s="1" customFormat="1" spans="1:47">
      <c r="A96" s="6"/>
      <c r="B96" s="6"/>
      <c r="C96" s="9">
        <v>5</v>
      </c>
      <c r="D96" s="12">
        <v>21.8510063622581</v>
      </c>
      <c r="E96" s="13">
        <f t="shared" si="97"/>
        <v>15.8645456479333</v>
      </c>
      <c r="F96" s="9" t="s">
        <v>111</v>
      </c>
      <c r="G96" s="6">
        <v>6</v>
      </c>
      <c r="H96" s="11">
        <f t="shared" si="80"/>
        <v>21.8510063622581</v>
      </c>
      <c r="I96" s="11">
        <f t="shared" si="81"/>
        <v>295.001006362258</v>
      </c>
      <c r="J96" s="11">
        <f t="shared" si="82"/>
        <v>0.244286315825391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0.154379302867166</v>
      </c>
      <c r="P96" s="11">
        <f t="shared" si="85"/>
        <v>0.0377127511371123</v>
      </c>
      <c r="Q96" s="16">
        <f t="shared" si="86"/>
        <v>0.00678829520468021</v>
      </c>
      <c r="R96" s="11">
        <f t="shared" si="87"/>
        <v>0.0136656</v>
      </c>
      <c r="S96" s="17">
        <f t="shared" si="88"/>
        <v>0.496743297380299</v>
      </c>
      <c r="T96" s="3">
        <v>0.01</v>
      </c>
      <c r="U96" s="18">
        <f t="shared" si="89"/>
        <v>0.00496743297380299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0.032067432973803</v>
      </c>
      <c r="AR96" s="25">
        <f t="shared" si="93"/>
        <v>7.592</v>
      </c>
      <c r="AS96" s="1">
        <f t="shared" si="94"/>
        <v>0.18</v>
      </c>
      <c r="AT96" s="2">
        <f t="shared" si="95"/>
        <v>229.516666666667</v>
      </c>
      <c r="AU96" s="1">
        <f t="shared" si="96"/>
        <v>67387.9012524944</v>
      </c>
    </row>
    <row r="97" s="1" customFormat="1" spans="1:47">
      <c r="A97" s="6"/>
      <c r="B97" s="6"/>
      <c r="C97" s="9">
        <v>6</v>
      </c>
      <c r="D97" s="12">
        <v>26.5928652143333</v>
      </c>
      <c r="E97" s="13">
        <f t="shared" si="97"/>
        <v>21.8510063622581</v>
      </c>
      <c r="F97" s="9" t="s">
        <v>109</v>
      </c>
      <c r="G97" s="6">
        <v>7</v>
      </c>
      <c r="H97" s="11">
        <f t="shared" si="80"/>
        <v>26.5928652143333</v>
      </c>
      <c r="I97" s="11">
        <f t="shared" si="81"/>
        <v>299.742865214333</v>
      </c>
      <c r="J97" s="11">
        <f t="shared" si="82"/>
        <v>0.411779107517867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0.192586551730054</v>
      </c>
      <c r="P97" s="11">
        <f t="shared" si="85"/>
        <v>0.0793031183913451</v>
      </c>
      <c r="Q97" s="16">
        <f t="shared" si="86"/>
        <v>0.0142745613104421</v>
      </c>
      <c r="R97" s="11">
        <f t="shared" si="87"/>
        <v>0.0136656</v>
      </c>
      <c r="S97" s="17">
        <f t="shared" si="88"/>
        <v>1.0445616226468</v>
      </c>
      <c r="T97" s="3">
        <v>0.01</v>
      </c>
      <c r="U97" s="18">
        <f t="shared" si="89"/>
        <v>0.010445616226468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0.044945616226468</v>
      </c>
      <c r="AR97" s="25">
        <f t="shared" si="93"/>
        <v>7.592</v>
      </c>
      <c r="AS97" s="1">
        <f t="shared" si="94"/>
        <v>0.18</v>
      </c>
      <c r="AT97" s="2">
        <f t="shared" si="95"/>
        <v>229.516666666667</v>
      </c>
      <c r="AU97" s="1">
        <f t="shared" si="96"/>
        <v>94450.676812081</v>
      </c>
    </row>
    <row r="98" s="1" customFormat="1" spans="1:47">
      <c r="A98" s="6"/>
      <c r="B98" s="6"/>
      <c r="C98" s="9">
        <v>7</v>
      </c>
      <c r="D98" s="12">
        <v>28.1444096474194</v>
      </c>
      <c r="E98" s="13">
        <f t="shared" si="97"/>
        <v>26.5928652143333</v>
      </c>
      <c r="F98" s="9" t="s">
        <v>109</v>
      </c>
      <c r="G98" s="6">
        <v>8</v>
      </c>
      <c r="H98" s="11">
        <f t="shared" si="80"/>
        <v>28.1444096474194</v>
      </c>
      <c r="I98" s="11">
        <f t="shared" si="81"/>
        <v>301.294409647419</v>
      </c>
      <c r="J98" s="11">
        <f t="shared" si="82"/>
        <v>0.486757246283033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0.189203433338709</v>
      </c>
      <c r="P98" s="11">
        <f t="shared" si="85"/>
        <v>0.0920961421992453</v>
      </c>
      <c r="Q98" s="16">
        <f t="shared" si="86"/>
        <v>0.0165773055958642</v>
      </c>
      <c r="R98" s="11">
        <f t="shared" si="87"/>
        <v>0.0136656</v>
      </c>
      <c r="S98" s="17">
        <f t="shared" si="88"/>
        <v>1.21306825868342</v>
      </c>
      <c r="T98" s="3">
        <v>0.01</v>
      </c>
      <c r="U98" s="18">
        <f t="shared" si="89"/>
        <v>0.0121306825868342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0.0466306825868342</v>
      </c>
      <c r="AR98" s="25">
        <f t="shared" si="93"/>
        <v>7.592</v>
      </c>
      <c r="AS98" s="1">
        <f t="shared" si="94"/>
        <v>0.18</v>
      </c>
      <c r="AT98" s="2">
        <f t="shared" si="95"/>
        <v>229.516666666667</v>
      </c>
      <c r="AU98" s="1">
        <f t="shared" si="96"/>
        <v>97991.7487023387</v>
      </c>
    </row>
    <row r="99" s="1" customFormat="1" spans="1:47">
      <c r="A99" s="6"/>
      <c r="B99" s="6"/>
      <c r="C99" s="9">
        <v>8</v>
      </c>
      <c r="D99" s="12">
        <v>26.4592512303226</v>
      </c>
      <c r="E99" s="13">
        <f t="shared" si="97"/>
        <v>28.1444096474194</v>
      </c>
      <c r="F99" s="9" t="s">
        <v>109</v>
      </c>
      <c r="G99" s="6">
        <v>9</v>
      </c>
      <c r="H99" s="11">
        <f t="shared" si="80"/>
        <v>26.4592512303226</v>
      </c>
      <c r="I99" s="11">
        <f t="shared" si="81"/>
        <v>299.609251230323</v>
      </c>
      <c r="J99" s="11">
        <f t="shared" si="82"/>
        <v>0.405856867485413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0.173027291139463</v>
      </c>
      <c r="P99" s="11">
        <f t="shared" si="85"/>
        <v>0.0702243143713492</v>
      </c>
      <c r="Q99" s="16">
        <f t="shared" si="86"/>
        <v>0.0126403765868429</v>
      </c>
      <c r="R99" s="11">
        <f t="shared" si="87"/>
        <v>0.0136656</v>
      </c>
      <c r="S99" s="17">
        <f t="shared" si="88"/>
        <v>0.924977797304389</v>
      </c>
      <c r="T99" s="3">
        <v>0.01</v>
      </c>
      <c r="U99" s="18">
        <f t="shared" si="89"/>
        <v>0.00924977797304389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0.0363497779730439</v>
      </c>
      <c r="AR99" s="25">
        <f t="shared" si="93"/>
        <v>7.592</v>
      </c>
      <c r="AS99" s="1">
        <f t="shared" si="94"/>
        <v>0.18</v>
      </c>
      <c r="AT99" s="2">
        <f t="shared" si="95"/>
        <v>229.516666666667</v>
      </c>
      <c r="AU99" s="1">
        <f t="shared" si="96"/>
        <v>76387.0076721978</v>
      </c>
    </row>
    <row r="100" s="1" customFormat="1" spans="1:47">
      <c r="A100" s="6"/>
      <c r="B100" s="6"/>
      <c r="C100" s="9">
        <v>9</v>
      </c>
      <c r="D100" s="12">
        <v>22.47127173</v>
      </c>
      <c r="E100" s="13">
        <f t="shared" si="97"/>
        <v>26.4592512303226</v>
      </c>
      <c r="F100" s="9" t="s">
        <v>109</v>
      </c>
      <c r="G100" s="6">
        <v>10</v>
      </c>
      <c r="H100" s="11">
        <f t="shared" si="80"/>
        <v>22.47127173</v>
      </c>
      <c r="I100" s="11">
        <f t="shared" si="81"/>
        <v>295.62127173</v>
      </c>
      <c r="J100" s="11">
        <f t="shared" si="82"/>
        <v>0.261803245360266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0.178722976768114</v>
      </c>
      <c r="P100" s="11">
        <f t="shared" si="85"/>
        <v>0.0467902553383398</v>
      </c>
      <c r="Q100" s="16">
        <f t="shared" si="86"/>
        <v>0.00842224596090116</v>
      </c>
      <c r="R100" s="11">
        <f t="shared" si="87"/>
        <v>0.0136656</v>
      </c>
      <c r="S100" s="17">
        <f t="shared" si="88"/>
        <v>0.616310001822179</v>
      </c>
      <c r="T100" s="3">
        <v>0.01</v>
      </c>
      <c r="U100" s="18">
        <f t="shared" si="89"/>
        <v>0.00616310001822179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0.0332631000182218</v>
      </c>
      <c r="AR100" s="25">
        <f t="shared" si="93"/>
        <v>7.592</v>
      </c>
      <c r="AS100" s="1">
        <f t="shared" si="94"/>
        <v>0.18</v>
      </c>
      <c r="AT100" s="2">
        <f t="shared" si="95"/>
        <v>229.516666666667</v>
      </c>
      <c r="AU100" s="1">
        <f t="shared" si="96"/>
        <v>69900.528090632</v>
      </c>
    </row>
    <row r="101" s="1" customFormat="1" spans="1:47">
      <c r="A101" s="6"/>
      <c r="B101" s="6"/>
      <c r="C101" s="9">
        <v>10</v>
      </c>
      <c r="D101" s="12">
        <v>15.878957706129</v>
      </c>
      <c r="E101" s="13">
        <f t="shared" si="97"/>
        <v>22.47127173</v>
      </c>
      <c r="F101" s="9" t="s">
        <v>109</v>
      </c>
      <c r="G101" s="6">
        <v>11</v>
      </c>
      <c r="H101" s="11">
        <f t="shared" si="80"/>
        <v>15.878957706129</v>
      </c>
      <c r="I101" s="11">
        <f t="shared" si="81"/>
        <v>289.028957706129</v>
      </c>
      <c r="J101" s="11">
        <f t="shared" si="82"/>
        <v>0.123514290970098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0.125336085358286</v>
      </c>
      <c r="O101" s="11">
        <f t="shared" si="98"/>
        <v>0.0825166360714887</v>
      </c>
      <c r="P101" s="11">
        <f t="shared" si="85"/>
        <v>0.0101919837976076</v>
      </c>
      <c r="Q101" s="16">
        <f t="shared" si="86"/>
        <v>0.00183455708356936</v>
      </c>
      <c r="R101" s="11">
        <f t="shared" si="87"/>
        <v>0.0136656</v>
      </c>
      <c r="S101" s="17">
        <f t="shared" si="88"/>
        <v>0.134246361928445</v>
      </c>
      <c r="T101" s="3">
        <v>0.01</v>
      </c>
      <c r="U101" s="18">
        <f t="shared" si="89"/>
        <v>0.00134246361928445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0.0161424636192845</v>
      </c>
      <c r="AR101" s="25">
        <f t="shared" si="93"/>
        <v>7.592</v>
      </c>
      <c r="AS101" s="1">
        <f t="shared" si="94"/>
        <v>0.18</v>
      </c>
      <c r="AT101" s="2">
        <f t="shared" si="95"/>
        <v>229.516666666667</v>
      </c>
      <c r="AU101" s="1">
        <f t="shared" si="96"/>
        <v>33922.4765897848</v>
      </c>
    </row>
    <row r="102" s="1" customFormat="1" spans="1:48">
      <c r="A102" s="6"/>
      <c r="B102" s="6"/>
      <c r="C102" s="9">
        <v>11</v>
      </c>
      <c r="D102" s="12">
        <v>10.3537628247</v>
      </c>
      <c r="E102" s="13">
        <f t="shared" si="97"/>
        <v>15.878957706129</v>
      </c>
      <c r="F102" s="9" t="s">
        <v>111</v>
      </c>
      <c r="G102" s="6">
        <v>12</v>
      </c>
      <c r="H102" s="11">
        <f t="shared" si="80"/>
        <v>10.3537628247</v>
      </c>
      <c r="I102" s="11">
        <f t="shared" si="81"/>
        <v>283.5037628247</v>
      </c>
      <c r="J102" s="11">
        <f t="shared" si="82"/>
        <v>0.0640595972369458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0.148244652273881</v>
      </c>
      <c r="P102" s="11">
        <f t="shared" si="85"/>
        <v>0.00949649271719591</v>
      </c>
      <c r="Q102" s="16">
        <f t="shared" si="86"/>
        <v>0.00170936868909526</v>
      </c>
      <c r="R102" s="11">
        <f t="shared" si="87"/>
        <v>0.0136656</v>
      </c>
      <c r="S102" s="17">
        <f t="shared" si="88"/>
        <v>0.12508552051101</v>
      </c>
      <c r="T102" s="3">
        <v>0.01</v>
      </c>
      <c r="U102" s="18">
        <f t="shared" si="89"/>
        <v>0.0012508552051101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0.0160508552051101</v>
      </c>
      <c r="AR102" s="25">
        <f t="shared" si="93"/>
        <v>7.592</v>
      </c>
      <c r="AS102" s="1">
        <f t="shared" si="94"/>
        <v>0.18</v>
      </c>
      <c r="AT102" s="2">
        <f t="shared" si="95"/>
        <v>229.516666666667</v>
      </c>
      <c r="AU102" s="1">
        <f t="shared" si="96"/>
        <v>33729.9666756509</v>
      </c>
      <c r="AV102" s="1">
        <f>SUM(AU91:AU102)</f>
        <v>692936.658889596</v>
      </c>
    </row>
    <row r="103" s="1" customFormat="1" spans="1:46">
      <c r="A103" s="6"/>
      <c r="B103" s="6"/>
      <c r="C103" s="9">
        <v>12</v>
      </c>
      <c r="D103" s="12">
        <v>3.90549193448387</v>
      </c>
      <c r="E103" s="13">
        <f t="shared" si="97"/>
        <v>10.3537628247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10">
        <v>1.94</v>
      </c>
      <c r="E107" s="9"/>
      <c r="F107" s="9"/>
      <c r="G107" s="6">
        <v>1</v>
      </c>
      <c r="H107" s="11">
        <f t="shared" ref="H107:H118" si="99">E108</f>
        <v>1.94</v>
      </c>
      <c r="I107" s="11">
        <f t="shared" ref="I107:I118" si="100">H107+273.15</f>
        <v>275.09</v>
      </c>
      <c r="J107" s="11">
        <f t="shared" ref="J107:J118" si="101">EXP(($C$18*(I107-$C$16))/($C$19*I107*$C$16))</f>
        <v>0.0224069477796777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0.054597861298667</v>
      </c>
      <c r="Q107" s="16">
        <f t="shared" ref="Q107:Q118" si="105">P107*$B$109</f>
        <v>0.0245690375844001</v>
      </c>
      <c r="R107" s="11">
        <f t="shared" ref="R107:R118" si="106">L107*$B$109</f>
        <v>1.0964919375</v>
      </c>
      <c r="S107" s="17">
        <f t="shared" ref="S107:S118" si="107">Q107/R107</f>
        <v>0.0224069477796777</v>
      </c>
      <c r="T107" s="3">
        <v>0.27</v>
      </c>
      <c r="U107" s="18">
        <f t="shared" ref="U107:U118" si="108">S107*T107</f>
        <v>0.00604987590051299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0.228224037584005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735.589166666667</v>
      </c>
      <c r="AF107" s="1">
        <f t="shared" ref="AF107:AF118" si="113">AE107*10000*AC107*AB107</f>
        <v>15150461.9014437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12">
        <v>1.12781390054839</v>
      </c>
      <c r="E108" s="13">
        <f t="shared" ref="E108:E119" si="114">D107</f>
        <v>1.94</v>
      </c>
      <c r="F108" s="9" t="s">
        <v>109</v>
      </c>
      <c r="G108" s="6">
        <v>2</v>
      </c>
      <c r="H108" s="11">
        <f t="shared" si="99"/>
        <v>1.12781390054839</v>
      </c>
      <c r="I108" s="11">
        <f t="shared" si="100"/>
        <v>274.277813900548</v>
      </c>
      <c r="J108" s="11">
        <f t="shared" si="101"/>
        <v>0.020177342736411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4.81869963870133</v>
      </c>
      <c r="P108" s="11">
        <f t="shared" si="104"/>
        <v>0.0972285541538967</v>
      </c>
      <c r="Q108" s="16">
        <f t="shared" si="105"/>
        <v>0.0437528493692535</v>
      </c>
      <c r="R108" s="11">
        <f t="shared" si="106"/>
        <v>1.0964919375</v>
      </c>
      <c r="S108" s="17">
        <f t="shared" si="107"/>
        <v>0.0399025728077946</v>
      </c>
      <c r="T108" s="3">
        <v>0.27</v>
      </c>
      <c r="U108" s="18">
        <f t="shared" si="108"/>
        <v>0.0107736946581045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0.229648268939419</v>
      </c>
      <c r="AC108" s="25">
        <f t="shared" si="110"/>
        <v>9.024625</v>
      </c>
      <c r="AD108" s="1">
        <f t="shared" si="111"/>
        <v>0.45</v>
      </c>
      <c r="AE108" s="26">
        <f t="shared" si="112"/>
        <v>735.589166666667</v>
      </c>
      <c r="AF108" s="1">
        <f t="shared" si="113"/>
        <v>15245008.3090765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0.45</v>
      </c>
      <c r="C109" s="9">
        <v>2</v>
      </c>
      <c r="D109" s="12">
        <v>2.31816093235714</v>
      </c>
      <c r="E109" s="13">
        <f t="shared" si="114"/>
        <v>1.12781390054839</v>
      </c>
      <c r="F109" s="9" t="s">
        <v>109</v>
      </c>
      <c r="G109" s="6">
        <v>3</v>
      </c>
      <c r="H109" s="11">
        <f t="shared" si="99"/>
        <v>2.31816093235714</v>
      </c>
      <c r="I109" s="11">
        <f t="shared" si="100"/>
        <v>275.468160932357</v>
      </c>
      <c r="J109" s="11">
        <f t="shared" si="101"/>
        <v>0.0235225845093959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7.15811983454744</v>
      </c>
      <c r="P109" s="11">
        <f t="shared" si="104"/>
        <v>0.168377478736525</v>
      </c>
      <c r="Q109" s="16">
        <f t="shared" si="105"/>
        <v>0.0757698654314361</v>
      </c>
      <c r="R109" s="11">
        <f t="shared" si="106"/>
        <v>1.0964919375</v>
      </c>
      <c r="S109" s="17">
        <f t="shared" si="107"/>
        <v>0.0691020725644288</v>
      </c>
      <c r="T109" s="3">
        <v>0.27</v>
      </c>
      <c r="U109" s="18">
        <f t="shared" si="108"/>
        <v>0.0186575595923958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0.232025254217107</v>
      </c>
      <c r="AC109" s="25">
        <f t="shared" si="110"/>
        <v>9.024625</v>
      </c>
      <c r="AD109" s="1">
        <f t="shared" si="111"/>
        <v>0.45</v>
      </c>
      <c r="AE109" s="26">
        <f t="shared" si="112"/>
        <v>735.589166666667</v>
      </c>
      <c r="AF109" s="1">
        <f t="shared" si="113"/>
        <v>15402802.4891776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2">
        <v>11.7303511104516</v>
      </c>
      <c r="E110" s="13">
        <f t="shared" si="114"/>
        <v>2.31816093235714</v>
      </c>
      <c r="F110" s="9" t="s">
        <v>109</v>
      </c>
      <c r="G110" s="6">
        <v>4</v>
      </c>
      <c r="H110" s="11">
        <f t="shared" si="99"/>
        <v>11.7303511104516</v>
      </c>
      <c r="I110" s="11">
        <f t="shared" si="100"/>
        <v>284.880351110452</v>
      </c>
      <c r="J110" s="11">
        <f t="shared" si="101"/>
        <v>0.0756238703345507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9.42639110581091</v>
      </c>
      <c r="P110" s="11">
        <f t="shared" si="104"/>
        <v>0.712860178708606</v>
      </c>
      <c r="Q110" s="16">
        <f t="shared" si="105"/>
        <v>0.320787080418873</v>
      </c>
      <c r="R110" s="11">
        <f t="shared" si="106"/>
        <v>1.0964919375</v>
      </c>
      <c r="S110" s="17">
        <f t="shared" si="107"/>
        <v>0.292557628057227</v>
      </c>
      <c r="T110" s="3">
        <v>0.27</v>
      </c>
      <c r="U110" s="18">
        <f t="shared" si="108"/>
        <v>0.0789905595754512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0.299015653711999</v>
      </c>
      <c r="AC110" s="25">
        <f t="shared" si="110"/>
        <v>9.024625</v>
      </c>
      <c r="AD110" s="1">
        <f t="shared" si="111"/>
        <v>0.45</v>
      </c>
      <c r="AE110" s="26">
        <f t="shared" si="112"/>
        <v>735.589166666667</v>
      </c>
      <c r="AF110" s="1">
        <f t="shared" si="113"/>
        <v>19849904.1444371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2">
        <v>15.8645456479333</v>
      </c>
      <c r="E111" s="13">
        <f t="shared" si="114"/>
        <v>11.7303511104516</v>
      </c>
      <c r="F111" s="9" t="s">
        <v>109</v>
      </c>
      <c r="G111" s="6">
        <v>5</v>
      </c>
      <c r="H111" s="11">
        <f t="shared" si="99"/>
        <v>15.8645456479333</v>
      </c>
      <c r="I111" s="11">
        <f t="shared" si="100"/>
        <v>289.014545647933</v>
      </c>
      <c r="J111" s="11">
        <f t="shared" si="101"/>
        <v>0.123306974793115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8.27785438074719</v>
      </c>
      <c r="O111" s="11">
        <f t="shared" si="115"/>
        <v>2.87232529635511</v>
      </c>
      <c r="P111" s="11">
        <f t="shared" si="104"/>
        <v>0.354177742915286</v>
      </c>
      <c r="Q111" s="16">
        <f t="shared" si="105"/>
        <v>0.159379984311879</v>
      </c>
      <c r="R111" s="11">
        <f t="shared" si="106"/>
        <v>1.0964919375</v>
      </c>
      <c r="S111" s="17">
        <f t="shared" si="107"/>
        <v>0.145354451648103</v>
      </c>
      <c r="T111" s="3">
        <v>0.27</v>
      </c>
      <c r="U111" s="18">
        <f t="shared" si="108"/>
        <v>0.0392457019449879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0.287032579136414</v>
      </c>
      <c r="AC111" s="25">
        <f t="shared" si="110"/>
        <v>9.024625</v>
      </c>
      <c r="AD111" s="1">
        <f t="shared" si="111"/>
        <v>0.45</v>
      </c>
      <c r="AE111" s="26">
        <f t="shared" si="112"/>
        <v>735.589166666667</v>
      </c>
      <c r="AF111" s="1">
        <f t="shared" si="113"/>
        <v>19054417.7585969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2">
        <v>21.8510063622581</v>
      </c>
      <c r="E112" s="13">
        <f t="shared" si="114"/>
        <v>15.8645456479333</v>
      </c>
      <c r="F112" s="9" t="s">
        <v>111</v>
      </c>
      <c r="G112" s="6">
        <v>6</v>
      </c>
      <c r="H112" s="11">
        <f t="shared" si="99"/>
        <v>21.8510063622581</v>
      </c>
      <c r="I112" s="11">
        <f t="shared" si="100"/>
        <v>295.001006362258</v>
      </c>
      <c r="J112" s="11">
        <f t="shared" si="101"/>
        <v>0.244286315825391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4.95479630343983</v>
      </c>
      <c r="P112" s="11">
        <f t="shared" si="104"/>
        <v>1.21038893463258</v>
      </c>
      <c r="Q112" s="16">
        <f t="shared" si="105"/>
        <v>0.544675020584663</v>
      </c>
      <c r="R112" s="11">
        <f t="shared" si="106"/>
        <v>1.0964919375</v>
      </c>
      <c r="S112" s="17">
        <f t="shared" si="107"/>
        <v>0.496743297380299</v>
      </c>
      <c r="T112" s="3">
        <v>0.27</v>
      </c>
      <c r="U112" s="18">
        <f t="shared" si="108"/>
        <v>0.134120690292681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0.330837388123243</v>
      </c>
      <c r="AC112" s="25">
        <f t="shared" si="110"/>
        <v>9.024625</v>
      </c>
      <c r="AD112" s="1">
        <f t="shared" si="111"/>
        <v>0.45</v>
      </c>
      <c r="AE112" s="26">
        <f t="shared" si="112"/>
        <v>735.589166666667</v>
      </c>
      <c r="AF112" s="1">
        <f t="shared" si="113"/>
        <v>21962363.3750208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2">
        <v>26.5928652143333</v>
      </c>
      <c r="E113" s="13">
        <f t="shared" si="114"/>
        <v>21.8510063622581</v>
      </c>
      <c r="F113" s="9" t="s">
        <v>109</v>
      </c>
      <c r="G113" s="6">
        <v>7</v>
      </c>
      <c r="H113" s="11">
        <f t="shared" si="99"/>
        <v>26.5928652143333</v>
      </c>
      <c r="I113" s="11">
        <f t="shared" si="100"/>
        <v>299.742865214333</v>
      </c>
      <c r="J113" s="11">
        <f t="shared" si="101"/>
        <v>0.411779107517867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6.18105611880724</v>
      </c>
      <c r="P113" s="11">
        <f t="shared" si="104"/>
        <v>2.5452297721203</v>
      </c>
      <c r="Q113" s="16">
        <f t="shared" si="105"/>
        <v>1.14535339745414</v>
      </c>
      <c r="R113" s="11">
        <f t="shared" si="106"/>
        <v>1.0964919375</v>
      </c>
      <c r="S113" s="17">
        <f t="shared" si="107"/>
        <v>1.0445616226468</v>
      </c>
      <c r="T113" s="3">
        <v>0.27</v>
      </c>
      <c r="U113" s="18">
        <f t="shared" si="108"/>
        <v>0.282031638114636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0.375432538891563</v>
      </c>
      <c r="AC113" s="25">
        <f t="shared" si="110"/>
        <v>9.024625</v>
      </c>
      <c r="AD113" s="1">
        <f t="shared" si="111"/>
        <v>0.45</v>
      </c>
      <c r="AE113" s="26">
        <f t="shared" si="112"/>
        <v>735.589166666667</v>
      </c>
      <c r="AF113" s="1">
        <f t="shared" si="113"/>
        <v>24922775.1697507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2">
        <v>28.1444096474194</v>
      </c>
      <c r="E114" s="13">
        <f t="shared" si="114"/>
        <v>26.5928652143333</v>
      </c>
      <c r="F114" s="9" t="s">
        <v>109</v>
      </c>
      <c r="G114" s="6">
        <v>8</v>
      </c>
      <c r="H114" s="11">
        <f t="shared" si="99"/>
        <v>28.1444096474194</v>
      </c>
      <c r="I114" s="11">
        <f t="shared" si="100"/>
        <v>301.294409647419</v>
      </c>
      <c r="J114" s="11">
        <f t="shared" si="101"/>
        <v>0.486757246283033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6.07247509668694</v>
      </c>
      <c r="P114" s="11">
        <f t="shared" si="104"/>
        <v>2.95582125618563</v>
      </c>
      <c r="Q114" s="16">
        <f t="shared" si="105"/>
        <v>1.33011956528353</v>
      </c>
      <c r="R114" s="11">
        <f t="shared" si="106"/>
        <v>1.0964919375</v>
      </c>
      <c r="S114" s="17">
        <f t="shared" si="107"/>
        <v>1.21306825868342</v>
      </c>
      <c r="T114" s="3">
        <v>0.27</v>
      </c>
      <c r="U114" s="18">
        <f t="shared" si="108"/>
        <v>0.327528429844524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0.389149821598124</v>
      </c>
      <c r="AC114" s="25">
        <f t="shared" si="110"/>
        <v>9.024625</v>
      </c>
      <c r="AD114" s="1">
        <f t="shared" si="111"/>
        <v>0.45</v>
      </c>
      <c r="AE114" s="26">
        <f t="shared" si="112"/>
        <v>735.589166666667</v>
      </c>
      <c r="AF114" s="1">
        <f t="shared" si="113"/>
        <v>25833385.5122769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2">
        <v>26.4592512303226</v>
      </c>
      <c r="E115" s="13">
        <f t="shared" si="114"/>
        <v>28.1444096474194</v>
      </c>
      <c r="F115" s="9" t="s">
        <v>109</v>
      </c>
      <c r="G115" s="6">
        <v>9</v>
      </c>
      <c r="H115" s="11">
        <f t="shared" si="99"/>
        <v>26.4592512303226</v>
      </c>
      <c r="I115" s="11">
        <f t="shared" si="100"/>
        <v>299.609251230323</v>
      </c>
      <c r="J115" s="11">
        <f t="shared" si="101"/>
        <v>0.405856867485413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5.55330259050131</v>
      </c>
      <c r="P115" s="11">
        <f t="shared" si="104"/>
        <v>2.25384599357949</v>
      </c>
      <c r="Q115" s="16">
        <f t="shared" si="105"/>
        <v>1.01423069711077</v>
      </c>
      <c r="R115" s="11">
        <f t="shared" si="106"/>
        <v>1.0964919375</v>
      </c>
      <c r="S115" s="17">
        <f t="shared" si="107"/>
        <v>0.924977797304388</v>
      </c>
      <c r="T115" s="3">
        <v>0.27</v>
      </c>
      <c r="U115" s="18">
        <f t="shared" si="108"/>
        <v>0.249744005272185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0.350497817589564</v>
      </c>
      <c r="AC115" s="25">
        <f t="shared" si="110"/>
        <v>9.024625</v>
      </c>
      <c r="AD115" s="1">
        <f t="shared" si="111"/>
        <v>0.45</v>
      </c>
      <c r="AE115" s="26">
        <f t="shared" si="112"/>
        <v>735.589166666667</v>
      </c>
      <c r="AF115" s="1">
        <f t="shared" si="113"/>
        <v>23267504.5457263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2">
        <v>22.47127173</v>
      </c>
      <c r="E116" s="13">
        <f t="shared" si="114"/>
        <v>26.4592512303226</v>
      </c>
      <c r="F116" s="9" t="s">
        <v>109</v>
      </c>
      <c r="G116" s="6">
        <v>10</v>
      </c>
      <c r="H116" s="11">
        <f t="shared" si="99"/>
        <v>22.47127173</v>
      </c>
      <c r="I116" s="11">
        <f t="shared" si="100"/>
        <v>295.62127173</v>
      </c>
      <c r="J116" s="11">
        <f t="shared" si="101"/>
        <v>0.261803245360266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5.73610534692182</v>
      </c>
      <c r="P116" s="11">
        <f t="shared" si="104"/>
        <v>1.50173099555251</v>
      </c>
      <c r="Q116" s="16">
        <f t="shared" si="105"/>
        <v>0.675778947998629</v>
      </c>
      <c r="R116" s="11">
        <f t="shared" si="106"/>
        <v>1.0964919375</v>
      </c>
      <c r="S116" s="17">
        <f t="shared" si="107"/>
        <v>0.616310001822178</v>
      </c>
      <c r="T116" s="3">
        <v>0.27</v>
      </c>
      <c r="U116" s="18">
        <f t="shared" si="108"/>
        <v>0.166403700491988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0.325370715698334</v>
      </c>
      <c r="AC116" s="25">
        <f t="shared" si="110"/>
        <v>9.024625</v>
      </c>
      <c r="AD116" s="1">
        <f t="shared" si="111"/>
        <v>0.45</v>
      </c>
      <c r="AE116" s="26">
        <f t="shared" si="112"/>
        <v>735.589166666667</v>
      </c>
      <c r="AF116" s="1">
        <f t="shared" si="113"/>
        <v>21599462.8971482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2">
        <v>15.878957706129</v>
      </c>
      <c r="E117" s="13">
        <f t="shared" si="114"/>
        <v>22.47127173</v>
      </c>
      <c r="F117" s="9" t="s">
        <v>109</v>
      </c>
      <c r="G117" s="6">
        <v>11</v>
      </c>
      <c r="H117" s="11">
        <f t="shared" si="99"/>
        <v>15.878957706129</v>
      </c>
      <c r="I117" s="11">
        <f t="shared" si="100"/>
        <v>289.028957706129</v>
      </c>
      <c r="J117" s="11">
        <f t="shared" si="101"/>
        <v>0.123514290970098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4.02265563380085</v>
      </c>
      <c r="O117" s="11">
        <f t="shared" si="115"/>
        <v>2.64836746756847</v>
      </c>
      <c r="P117" s="11">
        <f t="shared" si="104"/>
        <v>0.327111229984993</v>
      </c>
      <c r="Q117" s="16">
        <f t="shared" si="105"/>
        <v>0.147200053493247</v>
      </c>
      <c r="R117" s="11">
        <f t="shared" si="106"/>
        <v>1.0964919375</v>
      </c>
      <c r="S117" s="17">
        <f t="shared" si="107"/>
        <v>0.134246361928445</v>
      </c>
      <c r="T117" s="3">
        <v>0.27</v>
      </c>
      <c r="U117" s="18">
        <f t="shared" si="108"/>
        <v>0.0362465177206802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0.237328325092785</v>
      </c>
      <c r="AC117" s="25">
        <f t="shared" si="110"/>
        <v>9.024625</v>
      </c>
      <c r="AD117" s="1">
        <f t="shared" si="111"/>
        <v>0.45</v>
      </c>
      <c r="AE117" s="26">
        <f t="shared" si="112"/>
        <v>735.589166666667</v>
      </c>
      <c r="AF117" s="1">
        <f t="shared" si="113"/>
        <v>15754842.4150028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2">
        <v>10.3537628247</v>
      </c>
      <c r="E118" s="13">
        <f t="shared" si="114"/>
        <v>15.878957706129</v>
      </c>
      <c r="F118" s="9" t="s">
        <v>111</v>
      </c>
      <c r="G118" s="6">
        <v>12</v>
      </c>
      <c r="H118" s="11">
        <f t="shared" si="99"/>
        <v>10.3537628247</v>
      </c>
      <c r="I118" s="11">
        <f t="shared" si="100"/>
        <v>283.5037628247</v>
      </c>
      <c r="J118" s="11">
        <f t="shared" si="101"/>
        <v>0.0640595972369458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4.75790498758347</v>
      </c>
      <c r="P118" s="11">
        <f t="shared" si="104"/>
        <v>0.304789477196253</v>
      </c>
      <c r="Q118" s="16">
        <f t="shared" si="105"/>
        <v>0.137155264738314</v>
      </c>
      <c r="R118" s="11">
        <f t="shared" si="106"/>
        <v>1.0964919375</v>
      </c>
      <c r="S118" s="17">
        <f t="shared" si="107"/>
        <v>0.12508552051101</v>
      </c>
      <c r="T118" s="3">
        <v>0.27</v>
      </c>
      <c r="U118" s="18">
        <f t="shared" si="108"/>
        <v>0.0337730905379728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0.236582586797199</v>
      </c>
      <c r="AC118" s="25">
        <f t="shared" si="110"/>
        <v>9.024625</v>
      </c>
      <c r="AD118" s="1">
        <f t="shared" si="111"/>
        <v>0.45</v>
      </c>
      <c r="AE118" s="26">
        <f t="shared" si="112"/>
        <v>735.589166666667</v>
      </c>
      <c r="AF118" s="1">
        <f t="shared" si="113"/>
        <v>15705337.2018126</v>
      </c>
      <c r="AG118" s="1">
        <f>SUM(AF107:AF118)</f>
        <v>233748265.71947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2">
        <v>3.90549193448387</v>
      </c>
      <c r="E119" s="13">
        <f t="shared" si="114"/>
        <v>10.3537628247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1.94</v>
      </c>
      <c r="E123" s="9"/>
      <c r="F123" s="9"/>
      <c r="G123" s="6">
        <v>1</v>
      </c>
      <c r="H123" s="11">
        <f t="shared" ref="H123:H134" si="116">E124</f>
        <v>1.94</v>
      </c>
      <c r="I123" s="11">
        <f t="shared" ref="I123:I134" si="117">H123+273.15</f>
        <v>275.09</v>
      </c>
      <c r="J123" s="11">
        <f t="shared" ref="J123:J134" si="118">EXP(($C$18*(I123-$C$16))/($C$19*I123*$C$16))</f>
        <v>0.0224069477796777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0.0116789493217236</v>
      </c>
      <c r="Q123" s="16">
        <f t="shared" ref="Q123:Q134" si="122">P123*$B$125</f>
        <v>0.00303652682364814</v>
      </c>
      <c r="R123" s="11">
        <f t="shared" ref="R123:R134" si="123">L123*$B$125</f>
        <v>0.1355172</v>
      </c>
      <c r="S123" s="17">
        <f t="shared" ref="S123:S134" si="124">Q123/R123</f>
        <v>0.0224069477796777</v>
      </c>
      <c r="T123" s="3">
        <v>0.01</v>
      </c>
      <c r="U123" s="18">
        <f t="shared" ref="U123:U134" si="125">S123*T123</f>
        <v>0.000224069477796777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0.00571406947779678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0.3</v>
      </c>
      <c r="AX123" s="1">
        <f t="shared" ref="AX123:AX134" si="132">AW123*10000*AV123*0.67*AU123*AT123</f>
        <v>155.645293943533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1.12781390054839</v>
      </c>
      <c r="E124" s="13">
        <f t="shared" ref="E124:E135" si="133">D123</f>
        <v>1.94</v>
      </c>
      <c r="F124" s="9" t="s">
        <v>109</v>
      </c>
      <c r="G124" s="6">
        <v>2</v>
      </c>
      <c r="H124" s="11">
        <f t="shared" si="116"/>
        <v>1.12781390054839</v>
      </c>
      <c r="I124" s="11">
        <f t="shared" si="117"/>
        <v>274.277813900548</v>
      </c>
      <c r="J124" s="11">
        <f t="shared" si="118"/>
        <v>0.020177342736411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1.03076105067828</v>
      </c>
      <c r="P124" s="11">
        <f t="shared" si="121"/>
        <v>0.0207980189988787</v>
      </c>
      <c r="Q124" s="16">
        <f t="shared" si="122"/>
        <v>0.00540748493970846</v>
      </c>
      <c r="R124" s="11">
        <f t="shared" si="123"/>
        <v>0.1355172</v>
      </c>
      <c r="S124" s="17">
        <f t="shared" si="124"/>
        <v>0.0399025728077946</v>
      </c>
      <c r="T124" s="3">
        <v>0.01</v>
      </c>
      <c r="U124" s="18">
        <f t="shared" si="125"/>
        <v>0.000399025728077946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0.00588902572807795</v>
      </c>
      <c r="AU124" s="25">
        <f t="shared" si="129"/>
        <v>52.122</v>
      </c>
      <c r="AV124" s="1">
        <f t="shared" si="130"/>
        <v>0.26</v>
      </c>
      <c r="AW124" s="2">
        <f t="shared" si="131"/>
        <v>0.3</v>
      </c>
      <c r="AX124" s="1">
        <f t="shared" si="132"/>
        <v>160.410919756814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2.31816093235714</v>
      </c>
      <c r="E125" s="13">
        <f t="shared" si="133"/>
        <v>1.12781390054839</v>
      </c>
      <c r="F125" s="9" t="s">
        <v>109</v>
      </c>
      <c r="G125" s="6">
        <v>3</v>
      </c>
      <c r="H125" s="11">
        <f t="shared" si="116"/>
        <v>2.31816093235714</v>
      </c>
      <c r="I125" s="11">
        <f t="shared" si="117"/>
        <v>275.468160932357</v>
      </c>
      <c r="J125" s="11">
        <f t="shared" si="118"/>
        <v>0.0235225845093959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1.5311830316794</v>
      </c>
      <c r="P125" s="11">
        <f t="shared" si="121"/>
        <v>0.0360173822620316</v>
      </c>
      <c r="Q125" s="16">
        <f t="shared" si="122"/>
        <v>0.00936451938812821</v>
      </c>
      <c r="R125" s="11">
        <f t="shared" si="123"/>
        <v>0.1355172</v>
      </c>
      <c r="S125" s="17">
        <f t="shared" si="124"/>
        <v>0.0691020725644288</v>
      </c>
      <c r="T125" s="3">
        <v>0.01</v>
      </c>
      <c r="U125" s="18">
        <f t="shared" si="125"/>
        <v>0.000691020725644288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0.00618102072564429</v>
      </c>
      <c r="AU125" s="25">
        <f t="shared" si="129"/>
        <v>52.122</v>
      </c>
      <c r="AV125" s="1">
        <f t="shared" si="130"/>
        <v>0.26</v>
      </c>
      <c r="AW125" s="2">
        <f t="shared" si="131"/>
        <v>0.3</v>
      </c>
      <c r="AX125" s="1">
        <f t="shared" si="132"/>
        <v>168.364558998138</v>
      </c>
    </row>
    <row r="126" s="1" customFormat="1" spans="1:50">
      <c r="A126" s="6"/>
      <c r="B126" s="6"/>
      <c r="C126" s="9">
        <v>3</v>
      </c>
      <c r="D126" s="12">
        <v>11.7303511104516</v>
      </c>
      <c r="E126" s="13">
        <f t="shared" si="133"/>
        <v>2.31816093235714</v>
      </c>
      <c r="F126" s="9" t="s">
        <v>109</v>
      </c>
      <c r="G126" s="6">
        <v>4</v>
      </c>
      <c r="H126" s="11">
        <f t="shared" si="116"/>
        <v>11.7303511104516</v>
      </c>
      <c r="I126" s="11">
        <f t="shared" si="117"/>
        <v>284.880351110452</v>
      </c>
      <c r="J126" s="11">
        <f t="shared" si="118"/>
        <v>0.0756238703345507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2.01638564941737</v>
      </c>
      <c r="P126" s="11">
        <f t="shared" si="121"/>
        <v>0.152486886895988</v>
      </c>
      <c r="Q126" s="16">
        <f t="shared" si="122"/>
        <v>0.0396465905929568</v>
      </c>
      <c r="R126" s="11">
        <f t="shared" si="123"/>
        <v>0.1355172</v>
      </c>
      <c r="S126" s="17">
        <f t="shared" si="124"/>
        <v>0.292557628057227</v>
      </c>
      <c r="T126" s="3">
        <v>0.01</v>
      </c>
      <c r="U126" s="18">
        <f t="shared" si="125"/>
        <v>0.00292557628057227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0.0109155762805723</v>
      </c>
      <c r="AU126" s="25">
        <f t="shared" si="129"/>
        <v>52.122</v>
      </c>
      <c r="AV126" s="1">
        <f t="shared" si="130"/>
        <v>0.26</v>
      </c>
      <c r="AW126" s="2">
        <f t="shared" si="131"/>
        <v>0.3</v>
      </c>
      <c r="AX126" s="1">
        <f t="shared" si="132"/>
        <v>297.328915119843</v>
      </c>
    </row>
    <row r="127" s="1" customFormat="1" spans="1:50">
      <c r="A127" s="6"/>
      <c r="B127" s="6"/>
      <c r="C127" s="9">
        <v>4</v>
      </c>
      <c r="D127" s="12">
        <v>15.8645456479333</v>
      </c>
      <c r="E127" s="13">
        <f t="shared" si="133"/>
        <v>11.7303511104516</v>
      </c>
      <c r="F127" s="9" t="s">
        <v>109</v>
      </c>
      <c r="G127" s="6">
        <v>5</v>
      </c>
      <c r="H127" s="11">
        <f t="shared" si="116"/>
        <v>15.8645456479333</v>
      </c>
      <c r="I127" s="11">
        <f t="shared" si="117"/>
        <v>289.014545647933</v>
      </c>
      <c r="J127" s="11">
        <f t="shared" si="118"/>
        <v>0.123306974793115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1.77070382439531</v>
      </c>
      <c r="O127" s="11">
        <f t="shared" si="134"/>
        <v>0.614414938126069</v>
      </c>
      <c r="P127" s="11">
        <f t="shared" si="121"/>
        <v>0.0757616472880244</v>
      </c>
      <c r="Q127" s="16">
        <f t="shared" si="122"/>
        <v>0.0196980282948863</v>
      </c>
      <c r="R127" s="11">
        <f t="shared" si="123"/>
        <v>0.1355172</v>
      </c>
      <c r="S127" s="17">
        <f t="shared" si="124"/>
        <v>0.145354451648103</v>
      </c>
      <c r="T127" s="3">
        <v>0.01</v>
      </c>
      <c r="U127" s="18">
        <f t="shared" si="125"/>
        <v>0.00145354451648103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0.011403544516481</v>
      </c>
      <c r="AU127" s="25">
        <f t="shared" si="129"/>
        <v>52.122</v>
      </c>
      <c r="AV127" s="1">
        <f t="shared" si="130"/>
        <v>0.26</v>
      </c>
      <c r="AW127" s="2">
        <f t="shared" si="131"/>
        <v>0.3</v>
      </c>
      <c r="AX127" s="1">
        <f t="shared" si="132"/>
        <v>310.620661012722</v>
      </c>
    </row>
    <row r="128" s="1" customFormat="1" spans="1:50">
      <c r="A128" s="6"/>
      <c r="B128" s="6"/>
      <c r="C128" s="9">
        <v>5</v>
      </c>
      <c r="D128" s="12">
        <v>21.8510063622581</v>
      </c>
      <c r="E128" s="13">
        <f t="shared" si="133"/>
        <v>15.8645456479333</v>
      </c>
      <c r="F128" s="9" t="s">
        <v>111</v>
      </c>
      <c r="G128" s="6">
        <v>6</v>
      </c>
      <c r="H128" s="11">
        <f t="shared" si="116"/>
        <v>21.8510063622581</v>
      </c>
      <c r="I128" s="11">
        <f t="shared" si="117"/>
        <v>295.001006362258</v>
      </c>
      <c r="J128" s="11">
        <f t="shared" si="118"/>
        <v>0.244286315825391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1.05987329083804</v>
      </c>
      <c r="P128" s="11">
        <f t="shared" si="121"/>
        <v>0.258912541460559</v>
      </c>
      <c r="Q128" s="16">
        <f t="shared" si="122"/>
        <v>0.0673172607797455</v>
      </c>
      <c r="R128" s="11">
        <f t="shared" si="123"/>
        <v>0.1355172</v>
      </c>
      <c r="S128" s="17">
        <f t="shared" si="124"/>
        <v>0.496743297380299</v>
      </c>
      <c r="T128" s="3">
        <v>0.01</v>
      </c>
      <c r="U128" s="18">
        <f t="shared" si="125"/>
        <v>0.00496743297380299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0.014917432973803</v>
      </c>
      <c r="AU128" s="25">
        <f t="shared" si="129"/>
        <v>52.122</v>
      </c>
      <c r="AV128" s="1">
        <f t="shared" si="130"/>
        <v>0.26</v>
      </c>
      <c r="AW128" s="2">
        <f t="shared" si="131"/>
        <v>0.3</v>
      </c>
      <c r="AX128" s="1">
        <f t="shared" si="132"/>
        <v>406.335318307288</v>
      </c>
    </row>
    <row r="129" s="1" customFormat="1" spans="1:50">
      <c r="A129" s="6"/>
      <c r="B129" s="6"/>
      <c r="C129" s="9">
        <v>6</v>
      </c>
      <c r="D129" s="12">
        <v>26.5928652143333</v>
      </c>
      <c r="E129" s="13">
        <f t="shared" si="133"/>
        <v>21.8510063622581</v>
      </c>
      <c r="F129" s="9" t="s">
        <v>109</v>
      </c>
      <c r="G129" s="6">
        <v>7</v>
      </c>
      <c r="H129" s="11">
        <f t="shared" si="116"/>
        <v>26.5928652143333</v>
      </c>
      <c r="I129" s="11">
        <f t="shared" si="117"/>
        <v>299.742865214333</v>
      </c>
      <c r="J129" s="11">
        <f t="shared" si="118"/>
        <v>0.411779107517867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1.32218074937749</v>
      </c>
      <c r="P129" s="11">
        <f t="shared" si="121"/>
        <v>0.544446408955966</v>
      </c>
      <c r="Q129" s="16">
        <f t="shared" si="122"/>
        <v>0.141556066328551</v>
      </c>
      <c r="R129" s="11">
        <f t="shared" si="123"/>
        <v>0.1355172</v>
      </c>
      <c r="S129" s="17">
        <f t="shared" si="124"/>
        <v>1.0445616226468</v>
      </c>
      <c r="T129" s="3">
        <v>0.01</v>
      </c>
      <c r="U129" s="18">
        <f t="shared" si="125"/>
        <v>0.010445616226468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0.022895616226468</v>
      </c>
      <c r="AU129" s="25">
        <f t="shared" si="129"/>
        <v>52.122</v>
      </c>
      <c r="AV129" s="1">
        <f t="shared" si="130"/>
        <v>0.26</v>
      </c>
      <c r="AW129" s="2">
        <f t="shared" si="131"/>
        <v>0.3</v>
      </c>
      <c r="AX129" s="1">
        <f t="shared" si="132"/>
        <v>623.652710460388</v>
      </c>
    </row>
    <row r="130" s="1" customFormat="1" spans="1:50">
      <c r="A130" s="6"/>
      <c r="B130" s="6"/>
      <c r="C130" s="9">
        <v>7</v>
      </c>
      <c r="D130" s="12">
        <v>28.1444096474194</v>
      </c>
      <c r="E130" s="13">
        <f t="shared" si="133"/>
        <v>26.5928652143333</v>
      </c>
      <c r="F130" s="9" t="s">
        <v>109</v>
      </c>
      <c r="G130" s="6">
        <v>8</v>
      </c>
      <c r="H130" s="11">
        <f t="shared" si="116"/>
        <v>28.1444096474194</v>
      </c>
      <c r="I130" s="11">
        <f t="shared" si="117"/>
        <v>301.294409647419</v>
      </c>
      <c r="J130" s="11">
        <f t="shared" si="118"/>
        <v>0.486757246283033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1.29895434042152</v>
      </c>
      <c r="P130" s="11">
        <f t="shared" si="121"/>
        <v>0.632275437790973</v>
      </c>
      <c r="Q130" s="16">
        <f t="shared" si="122"/>
        <v>0.164391613825653</v>
      </c>
      <c r="R130" s="11">
        <f t="shared" si="123"/>
        <v>0.1355172</v>
      </c>
      <c r="S130" s="17">
        <f t="shared" si="124"/>
        <v>1.21306825868342</v>
      </c>
      <c r="T130" s="3">
        <v>0.01</v>
      </c>
      <c r="U130" s="18">
        <f t="shared" si="125"/>
        <v>0.0121306825868342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0.0245806825868342</v>
      </c>
      <c r="AU130" s="25">
        <f t="shared" si="129"/>
        <v>52.122</v>
      </c>
      <c r="AV130" s="1">
        <f t="shared" si="130"/>
        <v>0.26</v>
      </c>
      <c r="AW130" s="2">
        <f t="shared" si="131"/>
        <v>0.3</v>
      </c>
      <c r="AX130" s="1">
        <f t="shared" si="132"/>
        <v>669.552160929562</v>
      </c>
    </row>
    <row r="131" s="1" customFormat="1" spans="1:50">
      <c r="A131" s="6"/>
      <c r="B131" s="6"/>
      <c r="C131" s="9">
        <v>8</v>
      </c>
      <c r="D131" s="12">
        <v>26.4592512303226</v>
      </c>
      <c r="E131" s="13">
        <f t="shared" si="133"/>
        <v>28.1444096474194</v>
      </c>
      <c r="F131" s="9" t="s">
        <v>109</v>
      </c>
      <c r="G131" s="6">
        <v>9</v>
      </c>
      <c r="H131" s="11">
        <f t="shared" si="116"/>
        <v>26.4592512303226</v>
      </c>
      <c r="I131" s="11">
        <f t="shared" si="117"/>
        <v>299.609251230323</v>
      </c>
      <c r="J131" s="11">
        <f t="shared" si="118"/>
        <v>0.405856867485413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1.18789890263055</v>
      </c>
      <c r="P131" s="11">
        <f t="shared" si="121"/>
        <v>0.482116927510993</v>
      </c>
      <c r="Q131" s="16">
        <f t="shared" si="122"/>
        <v>0.125350401152858</v>
      </c>
      <c r="R131" s="11">
        <f t="shared" si="123"/>
        <v>0.1355172</v>
      </c>
      <c r="S131" s="17">
        <f t="shared" si="124"/>
        <v>0.924977797304389</v>
      </c>
      <c r="T131" s="3">
        <v>0.01</v>
      </c>
      <c r="U131" s="18">
        <f t="shared" si="125"/>
        <v>0.00924977797304389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0.0191997779730439</v>
      </c>
      <c r="AU131" s="25">
        <f t="shared" si="129"/>
        <v>52.122</v>
      </c>
      <c r="AV131" s="1">
        <f t="shared" si="130"/>
        <v>0.26</v>
      </c>
      <c r="AW131" s="2">
        <f t="shared" si="131"/>
        <v>0.3</v>
      </c>
      <c r="AX131" s="1">
        <f t="shared" si="132"/>
        <v>522.981930457245</v>
      </c>
    </row>
    <row r="132" s="1" customFormat="1" spans="1:50">
      <c r="A132" s="6"/>
      <c r="B132" s="6"/>
      <c r="C132" s="9">
        <v>9</v>
      </c>
      <c r="D132" s="12">
        <v>22.47127173</v>
      </c>
      <c r="E132" s="13">
        <f t="shared" si="133"/>
        <v>26.4592512303226</v>
      </c>
      <c r="F132" s="9" t="s">
        <v>109</v>
      </c>
      <c r="G132" s="6">
        <v>10</v>
      </c>
      <c r="H132" s="11">
        <f t="shared" si="116"/>
        <v>22.47127173</v>
      </c>
      <c r="I132" s="11">
        <f t="shared" si="117"/>
        <v>295.62127173</v>
      </c>
      <c r="J132" s="11">
        <f t="shared" si="118"/>
        <v>0.261803245360266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1.22700197511955</v>
      </c>
      <c r="P132" s="11">
        <f t="shared" si="121"/>
        <v>0.321233099149756</v>
      </c>
      <c r="Q132" s="16">
        <f t="shared" si="122"/>
        <v>0.0835206057789365</v>
      </c>
      <c r="R132" s="11">
        <f t="shared" si="123"/>
        <v>0.1355172</v>
      </c>
      <c r="S132" s="17">
        <f t="shared" si="124"/>
        <v>0.616310001822179</v>
      </c>
      <c r="T132" s="3">
        <v>0.01</v>
      </c>
      <c r="U132" s="18">
        <f t="shared" si="125"/>
        <v>0.00616310001822179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0.0161131000182218</v>
      </c>
      <c r="AU132" s="25">
        <f t="shared" si="129"/>
        <v>52.122</v>
      </c>
      <c r="AV132" s="1">
        <f t="shared" si="130"/>
        <v>0.26</v>
      </c>
      <c r="AW132" s="2">
        <f t="shared" si="131"/>
        <v>0.3</v>
      </c>
      <c r="AX132" s="1">
        <f t="shared" si="132"/>
        <v>438.904041755662</v>
      </c>
    </row>
    <row r="133" s="1" customFormat="1" spans="1:50">
      <c r="A133" s="6"/>
      <c r="B133" s="6"/>
      <c r="C133" s="9">
        <v>10</v>
      </c>
      <c r="D133" s="12">
        <v>15.878957706129</v>
      </c>
      <c r="E133" s="13">
        <f t="shared" si="133"/>
        <v>22.47127173</v>
      </c>
      <c r="F133" s="9" t="s">
        <v>109</v>
      </c>
      <c r="G133" s="6">
        <v>11</v>
      </c>
      <c r="H133" s="11">
        <f t="shared" si="116"/>
        <v>15.878957706129</v>
      </c>
      <c r="I133" s="11">
        <f t="shared" si="117"/>
        <v>289.028957706129</v>
      </c>
      <c r="J133" s="11">
        <f t="shared" si="118"/>
        <v>0.123514290970098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0.860480432171308</v>
      </c>
      <c r="O133" s="11">
        <f t="shared" si="134"/>
        <v>0.56650844379849</v>
      </c>
      <c r="P133" s="11">
        <f t="shared" si="121"/>
        <v>0.0699718887643442</v>
      </c>
      <c r="Q133" s="16">
        <f t="shared" si="122"/>
        <v>0.0181926910787295</v>
      </c>
      <c r="R133" s="11">
        <f t="shared" si="123"/>
        <v>0.1355172</v>
      </c>
      <c r="S133" s="17">
        <f t="shared" si="124"/>
        <v>0.134246361928445</v>
      </c>
      <c r="T133" s="3">
        <v>0.01</v>
      </c>
      <c r="U133" s="18">
        <f t="shared" si="125"/>
        <v>0.00134246361928445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0.00879246361928445</v>
      </c>
      <c r="AU133" s="25">
        <f t="shared" si="129"/>
        <v>52.122</v>
      </c>
      <c r="AV133" s="1">
        <f t="shared" si="130"/>
        <v>0.26</v>
      </c>
      <c r="AW133" s="2">
        <f t="shared" si="131"/>
        <v>0.3</v>
      </c>
      <c r="AX133" s="1">
        <f t="shared" si="132"/>
        <v>239.497540208246</v>
      </c>
    </row>
    <row r="134" s="1" customFormat="1" spans="1:51">
      <c r="A134" s="6"/>
      <c r="B134" s="6"/>
      <c r="C134" s="9">
        <v>11</v>
      </c>
      <c r="D134" s="12">
        <v>10.3537628247</v>
      </c>
      <c r="E134" s="13">
        <f t="shared" si="133"/>
        <v>15.878957706129</v>
      </c>
      <c r="F134" s="9" t="s">
        <v>111</v>
      </c>
      <c r="G134" s="6">
        <v>12</v>
      </c>
      <c r="H134" s="11">
        <f t="shared" si="116"/>
        <v>10.3537628247</v>
      </c>
      <c r="I134" s="11">
        <f t="shared" si="117"/>
        <v>283.5037628247</v>
      </c>
      <c r="J134" s="11">
        <f t="shared" si="118"/>
        <v>0.0640595972369458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1.01775655503415</v>
      </c>
      <c r="P134" s="11">
        <f t="shared" si="121"/>
        <v>0.0651970750007489</v>
      </c>
      <c r="Q134" s="16">
        <f t="shared" si="122"/>
        <v>0.0169512395001947</v>
      </c>
      <c r="R134" s="11">
        <f t="shared" si="123"/>
        <v>0.1355172</v>
      </c>
      <c r="S134" s="17">
        <f t="shared" si="124"/>
        <v>0.12508552051101</v>
      </c>
      <c r="T134" s="3">
        <v>0.01</v>
      </c>
      <c r="U134" s="18">
        <f t="shared" si="125"/>
        <v>0.0012508552051101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0.0087008552051101</v>
      </c>
      <c r="AU134" s="25">
        <f t="shared" si="129"/>
        <v>52.122</v>
      </c>
      <c r="AV134" s="1">
        <f t="shared" si="130"/>
        <v>0.26</v>
      </c>
      <c r="AW134" s="2">
        <f t="shared" si="131"/>
        <v>0.3</v>
      </c>
      <c r="AX134" s="1">
        <f t="shared" si="132"/>
        <v>237.002222535391</v>
      </c>
      <c r="AY134" s="1">
        <f>SUM(AX123:AX134)</f>
        <v>4230.29627348483</v>
      </c>
    </row>
    <row r="135" s="1" customFormat="1" spans="1:46">
      <c r="A135" s="6"/>
      <c r="B135" s="6"/>
      <c r="C135" s="9">
        <v>12</v>
      </c>
      <c r="D135" s="12">
        <v>3.90549193448387</v>
      </c>
      <c r="E135" s="13">
        <f t="shared" si="133"/>
        <v>10.3537628247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1.94</v>
      </c>
      <c r="E139" s="9"/>
      <c r="F139" s="9"/>
      <c r="G139" s="6">
        <v>1</v>
      </c>
      <c r="H139" s="11">
        <f t="shared" ref="H139:H150" si="135">E140</f>
        <v>1.94</v>
      </c>
      <c r="I139" s="11">
        <f t="shared" ref="I139:I150" si="136">H139+273.15</f>
        <v>275.09</v>
      </c>
      <c r="J139" s="11">
        <f t="shared" ref="J139:J150" si="137">EXP(($C$18*(I139-$C$16))/($C$19*I139*$C$16))</f>
        <v>0.0224069477796777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0.00637925803287425</v>
      </c>
      <c r="Q139" s="16">
        <f t="shared" ref="Q139:Q150" si="141">P139*$B$125</f>
        <v>0.0016586070885473</v>
      </c>
      <c r="R139" s="11">
        <f t="shared" ref="R139:R150" si="142">L139*$B$125</f>
        <v>0.074022</v>
      </c>
      <c r="S139" s="17">
        <f t="shared" ref="S139:S150" si="143">Q139/R139</f>
        <v>0.0224069477796777</v>
      </c>
      <c r="T139" s="3">
        <v>0.01</v>
      </c>
      <c r="U139" s="18">
        <f t="shared" ref="U139:U150" si="144">S139*T139</f>
        <v>0.000224069477796777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0.00571406947779678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2.3</v>
      </c>
      <c r="AX139" s="1">
        <f t="shared" ref="AX139:AX150" si="151">AW139*10000*AV139*0.67*AU139*AT139</f>
        <v>651.791917214514</v>
      </c>
      <c r="AZ139" s="2">
        <f t="shared" ref="AZ139:AZ150" si="152">$E$12</f>
        <v>0.4</v>
      </c>
      <c r="BA139" s="1">
        <f t="shared" ref="BA139:BA150" si="153">AZ139*10000*AV139*0.67*AU139*AT139</f>
        <v>113.355116037307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1.12781390054839</v>
      </c>
      <c r="E140" s="13">
        <f t="shared" ref="E140:E151" si="154">D139</f>
        <v>1.94</v>
      </c>
      <c r="F140" s="9" t="s">
        <v>109</v>
      </c>
      <c r="G140" s="6">
        <v>2</v>
      </c>
      <c r="H140" s="11">
        <f t="shared" si="135"/>
        <v>1.12781390054839</v>
      </c>
      <c r="I140" s="11">
        <f t="shared" si="136"/>
        <v>274.277813900548</v>
      </c>
      <c r="J140" s="11">
        <f t="shared" si="137"/>
        <v>0.020177342736411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0.563020741967126</v>
      </c>
      <c r="P140" s="11">
        <f t="shared" si="140"/>
        <v>0.0113602624783791</v>
      </c>
      <c r="Q140" s="16">
        <f t="shared" si="141"/>
        <v>0.00295366824437857</v>
      </c>
      <c r="R140" s="11">
        <f t="shared" si="142"/>
        <v>0.074022</v>
      </c>
      <c r="S140" s="17">
        <f t="shared" si="143"/>
        <v>0.0399025728077946</v>
      </c>
      <c r="T140" s="3">
        <v>0.01</v>
      </c>
      <c r="U140" s="18">
        <f t="shared" si="144"/>
        <v>0.000399025728077946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0.00588902572807795</v>
      </c>
      <c r="AU140" s="25">
        <f t="shared" si="148"/>
        <v>28.47</v>
      </c>
      <c r="AV140" s="1">
        <f t="shared" si="149"/>
        <v>0.26</v>
      </c>
      <c r="AW140" s="2">
        <f t="shared" si="150"/>
        <v>2.3</v>
      </c>
      <c r="AX140" s="1">
        <f t="shared" si="151"/>
        <v>671.748809625874</v>
      </c>
      <c r="AZ140" s="2">
        <f t="shared" si="152"/>
        <v>0.4</v>
      </c>
      <c r="BA140" s="1">
        <f t="shared" si="153"/>
        <v>116.825879934935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2.31816093235714</v>
      </c>
      <c r="E141" s="13">
        <f t="shared" si="154"/>
        <v>1.12781390054839</v>
      </c>
      <c r="F141" s="9" t="s">
        <v>109</v>
      </c>
      <c r="G141" s="6">
        <v>3</v>
      </c>
      <c r="H141" s="11">
        <f t="shared" si="135"/>
        <v>2.31816093235714</v>
      </c>
      <c r="I141" s="11">
        <f t="shared" si="136"/>
        <v>275.468160932357</v>
      </c>
      <c r="J141" s="11">
        <f t="shared" si="137"/>
        <v>0.0235225845093959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0.836360479488747</v>
      </c>
      <c r="P141" s="11">
        <f t="shared" si="140"/>
        <v>0.0196733600590929</v>
      </c>
      <c r="Q141" s="16">
        <f t="shared" si="141"/>
        <v>0.00511507361536415</v>
      </c>
      <c r="R141" s="11">
        <f t="shared" si="142"/>
        <v>0.074022</v>
      </c>
      <c r="S141" s="17">
        <f t="shared" si="143"/>
        <v>0.0691020725644288</v>
      </c>
      <c r="T141" s="3">
        <v>0.01</v>
      </c>
      <c r="U141" s="18">
        <f t="shared" si="144"/>
        <v>0.000691020725644288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0.00618102072564429</v>
      </c>
      <c r="AU141" s="25">
        <f t="shared" si="148"/>
        <v>28.47</v>
      </c>
      <c r="AV141" s="1">
        <f t="shared" si="149"/>
        <v>0.26</v>
      </c>
      <c r="AW141" s="2">
        <f t="shared" si="150"/>
        <v>2.3</v>
      </c>
      <c r="AX141" s="1">
        <f t="shared" si="151"/>
        <v>705.056066392762</v>
      </c>
      <c r="AZ141" s="2">
        <f t="shared" si="152"/>
        <v>0.4</v>
      </c>
      <c r="BA141" s="1">
        <f t="shared" si="153"/>
        <v>122.618446329176</v>
      </c>
    </row>
    <row r="142" s="1" customFormat="1" spans="1:53">
      <c r="A142" s="6"/>
      <c r="B142" s="6"/>
      <c r="C142" s="9">
        <v>3</v>
      </c>
      <c r="D142" s="12">
        <v>11.7303511104516</v>
      </c>
      <c r="E142" s="13">
        <f t="shared" si="154"/>
        <v>2.31816093235714</v>
      </c>
      <c r="F142" s="9" t="s">
        <v>109</v>
      </c>
      <c r="G142" s="6">
        <v>4</v>
      </c>
      <c r="H142" s="11">
        <f t="shared" si="135"/>
        <v>11.7303511104516</v>
      </c>
      <c r="I142" s="11">
        <f t="shared" si="136"/>
        <v>284.880351110452</v>
      </c>
      <c r="J142" s="11">
        <f t="shared" si="137"/>
        <v>0.0756238703345507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1.10138711942965</v>
      </c>
      <c r="P142" s="11">
        <f t="shared" si="140"/>
        <v>0.0832911567078925</v>
      </c>
      <c r="Q142" s="16">
        <f t="shared" si="141"/>
        <v>0.021655700744052</v>
      </c>
      <c r="R142" s="11">
        <f t="shared" si="142"/>
        <v>0.074022</v>
      </c>
      <c r="S142" s="17">
        <f t="shared" si="143"/>
        <v>0.292557628057227</v>
      </c>
      <c r="T142" s="3">
        <v>0.01</v>
      </c>
      <c r="U142" s="18">
        <f t="shared" si="144"/>
        <v>0.00292557628057227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0.0128755762805723</v>
      </c>
      <c r="AU142" s="25">
        <f t="shared" si="148"/>
        <v>28.47</v>
      </c>
      <c r="AV142" s="1">
        <f t="shared" si="149"/>
        <v>0.26</v>
      </c>
      <c r="AW142" s="2">
        <f t="shared" si="150"/>
        <v>2.3</v>
      </c>
      <c r="AX142" s="1">
        <f t="shared" si="151"/>
        <v>1468.68997336584</v>
      </c>
      <c r="AZ142" s="2">
        <f t="shared" si="152"/>
        <v>0.4</v>
      </c>
      <c r="BA142" s="1">
        <f t="shared" si="153"/>
        <v>255.424343194059</v>
      </c>
    </row>
    <row r="143" s="1" customFormat="1" spans="1:53">
      <c r="A143" s="6"/>
      <c r="B143" s="6"/>
      <c r="C143" s="9">
        <v>4</v>
      </c>
      <c r="D143" s="12">
        <v>15.8645456479333</v>
      </c>
      <c r="E143" s="13">
        <f t="shared" si="154"/>
        <v>11.7303511104516</v>
      </c>
      <c r="F143" s="9" t="s">
        <v>109</v>
      </c>
      <c r="G143" s="6">
        <v>5</v>
      </c>
      <c r="H143" s="11">
        <f t="shared" si="135"/>
        <v>15.8645456479333</v>
      </c>
      <c r="I143" s="11">
        <f t="shared" si="136"/>
        <v>289.014545647933</v>
      </c>
      <c r="J143" s="11">
        <f t="shared" si="137"/>
        <v>0.123306974793115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0.967191164585673</v>
      </c>
      <c r="O143" s="11">
        <f t="shared" si="155"/>
        <v>0.335604798136088</v>
      </c>
      <c r="P143" s="11">
        <f t="shared" si="140"/>
        <v>0.041382412384215</v>
      </c>
      <c r="Q143" s="16">
        <f t="shared" si="141"/>
        <v>0.0107594272198959</v>
      </c>
      <c r="R143" s="11">
        <f t="shared" si="142"/>
        <v>0.074022</v>
      </c>
      <c r="S143" s="17">
        <f t="shared" si="143"/>
        <v>0.145354451648103</v>
      </c>
      <c r="T143" s="3">
        <v>0.01</v>
      </c>
      <c r="U143" s="18">
        <f t="shared" si="144"/>
        <v>0.00145354451648103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0.011403544516481</v>
      </c>
      <c r="AU143" s="25">
        <f t="shared" si="148"/>
        <v>28.47</v>
      </c>
      <c r="AV143" s="1">
        <f t="shared" si="149"/>
        <v>0.26</v>
      </c>
      <c r="AW143" s="2">
        <f t="shared" si="150"/>
        <v>2.3</v>
      </c>
      <c r="AX143" s="1">
        <f t="shared" si="151"/>
        <v>1300.7783983586</v>
      </c>
      <c r="AZ143" s="2">
        <f t="shared" si="152"/>
        <v>0.4</v>
      </c>
      <c r="BA143" s="1">
        <f t="shared" si="153"/>
        <v>226.222330149321</v>
      </c>
    </row>
    <row r="144" s="1" customFormat="1" spans="1:53">
      <c r="A144" s="6"/>
      <c r="B144" s="6"/>
      <c r="C144" s="9">
        <v>5</v>
      </c>
      <c r="D144" s="12">
        <v>21.8510063622581</v>
      </c>
      <c r="E144" s="13">
        <f t="shared" si="154"/>
        <v>15.8645456479333</v>
      </c>
      <c r="F144" s="9" t="s">
        <v>111</v>
      </c>
      <c r="G144" s="6">
        <v>6</v>
      </c>
      <c r="H144" s="11">
        <f t="shared" si="135"/>
        <v>21.8510063622581</v>
      </c>
      <c r="I144" s="11">
        <f t="shared" si="136"/>
        <v>295.001006362258</v>
      </c>
      <c r="J144" s="11">
        <f t="shared" si="137"/>
        <v>0.244286315825391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0.578922385751873</v>
      </c>
      <c r="P144" s="11">
        <f t="shared" si="140"/>
        <v>0.141422816764171</v>
      </c>
      <c r="Q144" s="16">
        <f t="shared" si="141"/>
        <v>0.0367699323586845</v>
      </c>
      <c r="R144" s="11">
        <f t="shared" si="142"/>
        <v>0.074022</v>
      </c>
      <c r="S144" s="17">
        <f t="shared" si="143"/>
        <v>0.496743297380299</v>
      </c>
      <c r="T144" s="3">
        <v>0.01</v>
      </c>
      <c r="U144" s="18">
        <f t="shared" si="144"/>
        <v>0.00496743297380299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0.014917432973803</v>
      </c>
      <c r="AU144" s="25">
        <f t="shared" si="148"/>
        <v>28.47</v>
      </c>
      <c r="AV144" s="1">
        <f t="shared" si="149"/>
        <v>0.26</v>
      </c>
      <c r="AW144" s="2">
        <f t="shared" si="150"/>
        <v>2.3</v>
      </c>
      <c r="AX144" s="1">
        <f t="shared" si="151"/>
        <v>1701.60028254733</v>
      </c>
      <c r="AZ144" s="2">
        <f t="shared" si="152"/>
        <v>0.4</v>
      </c>
      <c r="BA144" s="1">
        <f t="shared" si="153"/>
        <v>295.930483921274</v>
      </c>
    </row>
    <row r="145" s="1" customFormat="1" spans="1:53">
      <c r="A145" s="6"/>
      <c r="B145" s="6"/>
      <c r="C145" s="9">
        <v>6</v>
      </c>
      <c r="D145" s="12">
        <v>26.5928652143333</v>
      </c>
      <c r="E145" s="13">
        <f t="shared" si="154"/>
        <v>21.8510063622581</v>
      </c>
      <c r="F145" s="9" t="s">
        <v>109</v>
      </c>
      <c r="G145" s="6">
        <v>7</v>
      </c>
      <c r="H145" s="11">
        <f t="shared" si="135"/>
        <v>26.5928652143333</v>
      </c>
      <c r="I145" s="11">
        <f t="shared" si="136"/>
        <v>299.742865214333</v>
      </c>
      <c r="J145" s="11">
        <f t="shared" si="137"/>
        <v>0.411779107517867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0.722199568987702</v>
      </c>
      <c r="P145" s="11">
        <f t="shared" si="140"/>
        <v>0.297386693967544</v>
      </c>
      <c r="Q145" s="16">
        <f t="shared" si="141"/>
        <v>0.0773205404315615</v>
      </c>
      <c r="R145" s="11">
        <f t="shared" si="142"/>
        <v>0.074022</v>
      </c>
      <c r="S145" s="17">
        <f t="shared" si="143"/>
        <v>1.0445616226468</v>
      </c>
      <c r="T145" s="3">
        <v>0.01</v>
      </c>
      <c r="U145" s="18">
        <f t="shared" si="144"/>
        <v>0.010445616226468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0.025345616226468</v>
      </c>
      <c r="AU145" s="25">
        <f t="shared" si="148"/>
        <v>28.47</v>
      </c>
      <c r="AV145" s="1">
        <f t="shared" si="149"/>
        <v>0.26</v>
      </c>
      <c r="AW145" s="2">
        <f t="shared" si="150"/>
        <v>2.3</v>
      </c>
      <c r="AX145" s="1">
        <f t="shared" si="151"/>
        <v>2891.12126785036</v>
      </c>
      <c r="AZ145" s="2">
        <f t="shared" si="152"/>
        <v>0.4</v>
      </c>
      <c r="BA145" s="1">
        <f t="shared" si="153"/>
        <v>502.803698756585</v>
      </c>
    </row>
    <row r="146" s="1" customFormat="1" spans="1:53">
      <c r="A146" s="6"/>
      <c r="B146" s="6"/>
      <c r="C146" s="9">
        <v>7</v>
      </c>
      <c r="D146" s="12">
        <v>28.1444096474194</v>
      </c>
      <c r="E146" s="13">
        <f t="shared" si="154"/>
        <v>26.5928652143333</v>
      </c>
      <c r="F146" s="9" t="s">
        <v>109</v>
      </c>
      <c r="G146" s="6">
        <v>8</v>
      </c>
      <c r="H146" s="11">
        <f t="shared" si="135"/>
        <v>28.1444096474194</v>
      </c>
      <c r="I146" s="11">
        <f t="shared" si="136"/>
        <v>301.294409647419</v>
      </c>
      <c r="J146" s="11">
        <f t="shared" si="137"/>
        <v>0.486757246283033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0.709512875020158</v>
      </c>
      <c r="P146" s="11">
        <f t="shared" si="140"/>
        <v>0.34536053324717</v>
      </c>
      <c r="Q146" s="16">
        <f t="shared" si="141"/>
        <v>0.0897937386442642</v>
      </c>
      <c r="R146" s="11">
        <f t="shared" si="142"/>
        <v>0.074022</v>
      </c>
      <c r="S146" s="17">
        <f t="shared" si="143"/>
        <v>1.21306825868342</v>
      </c>
      <c r="T146" s="3">
        <v>0.01</v>
      </c>
      <c r="U146" s="18">
        <f t="shared" si="144"/>
        <v>0.0121306825868342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0.0270306825868342</v>
      </c>
      <c r="AU146" s="25">
        <f t="shared" si="148"/>
        <v>28.47</v>
      </c>
      <c r="AV146" s="1">
        <f t="shared" si="149"/>
        <v>0.26</v>
      </c>
      <c r="AW146" s="2">
        <f t="shared" si="150"/>
        <v>2.3</v>
      </c>
      <c r="AX146" s="1">
        <f t="shared" si="151"/>
        <v>3083.33325230811</v>
      </c>
      <c r="AZ146" s="2">
        <f t="shared" si="152"/>
        <v>0.4</v>
      </c>
      <c r="BA146" s="1">
        <f t="shared" si="153"/>
        <v>536.231869966628</v>
      </c>
    </row>
    <row r="147" s="1" customFormat="1" spans="1:53">
      <c r="A147" s="6"/>
      <c r="B147" s="6"/>
      <c r="C147" s="9">
        <v>8</v>
      </c>
      <c r="D147" s="12">
        <v>26.4592512303226</v>
      </c>
      <c r="E147" s="13">
        <f t="shared" si="154"/>
        <v>28.1444096474194</v>
      </c>
      <c r="F147" s="9" t="s">
        <v>109</v>
      </c>
      <c r="G147" s="6">
        <v>9</v>
      </c>
      <c r="H147" s="11">
        <f t="shared" si="135"/>
        <v>26.4592512303226</v>
      </c>
      <c r="I147" s="11">
        <f t="shared" si="136"/>
        <v>299.609251230323</v>
      </c>
      <c r="J147" s="11">
        <f t="shared" si="137"/>
        <v>0.405856867485413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0.648852341772988</v>
      </c>
      <c r="P147" s="11">
        <f t="shared" si="140"/>
        <v>0.263341178892559</v>
      </c>
      <c r="Q147" s="16">
        <f t="shared" si="141"/>
        <v>0.0684687065120654</v>
      </c>
      <c r="R147" s="11">
        <f t="shared" si="142"/>
        <v>0.074022</v>
      </c>
      <c r="S147" s="17">
        <f t="shared" si="143"/>
        <v>0.924977797304388</v>
      </c>
      <c r="T147" s="3">
        <v>0.01</v>
      </c>
      <c r="U147" s="18">
        <f t="shared" si="144"/>
        <v>0.00924977797304388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0.0191997779730439</v>
      </c>
      <c r="AU147" s="25">
        <f t="shared" si="148"/>
        <v>28.47</v>
      </c>
      <c r="AV147" s="1">
        <f t="shared" si="149"/>
        <v>0.26</v>
      </c>
      <c r="AW147" s="2">
        <f t="shared" si="150"/>
        <v>2.3</v>
      </c>
      <c r="AX147" s="1">
        <f t="shared" si="151"/>
        <v>2190.07839225093</v>
      </c>
      <c r="AZ147" s="2">
        <f t="shared" si="152"/>
        <v>0.4</v>
      </c>
      <c r="BA147" s="1">
        <f t="shared" si="153"/>
        <v>380.883198652335</v>
      </c>
    </row>
    <row r="148" s="1" customFormat="1" spans="1:53">
      <c r="A148" s="6"/>
      <c r="B148" s="6"/>
      <c r="C148" s="9">
        <v>9</v>
      </c>
      <c r="D148" s="12">
        <v>22.47127173</v>
      </c>
      <c r="E148" s="13">
        <f t="shared" si="154"/>
        <v>26.4592512303226</v>
      </c>
      <c r="F148" s="9" t="s">
        <v>109</v>
      </c>
      <c r="G148" s="6">
        <v>10</v>
      </c>
      <c r="H148" s="11">
        <f t="shared" si="135"/>
        <v>22.47127173</v>
      </c>
      <c r="I148" s="11">
        <f t="shared" si="136"/>
        <v>295.62127173</v>
      </c>
      <c r="J148" s="11">
        <f t="shared" si="137"/>
        <v>0.261803245360266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0.670211162880428</v>
      </c>
      <c r="P148" s="11">
        <f t="shared" si="140"/>
        <v>0.175463457518774</v>
      </c>
      <c r="Q148" s="16">
        <f t="shared" si="141"/>
        <v>0.0456204989548813</v>
      </c>
      <c r="R148" s="11">
        <f t="shared" si="142"/>
        <v>0.074022</v>
      </c>
      <c r="S148" s="17">
        <f t="shared" si="143"/>
        <v>0.616310001822178</v>
      </c>
      <c r="T148" s="3">
        <v>0.01</v>
      </c>
      <c r="U148" s="18">
        <f t="shared" si="144"/>
        <v>0.00616310001822178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0.0161131000182218</v>
      </c>
      <c r="AU148" s="25">
        <f t="shared" si="148"/>
        <v>28.47</v>
      </c>
      <c r="AV148" s="1">
        <f t="shared" si="149"/>
        <v>0.26</v>
      </c>
      <c r="AW148" s="2">
        <f t="shared" si="150"/>
        <v>2.3</v>
      </c>
      <c r="AX148" s="1">
        <f t="shared" si="151"/>
        <v>1837.98751379472</v>
      </c>
      <c r="AZ148" s="2">
        <f t="shared" si="152"/>
        <v>0.4</v>
      </c>
      <c r="BA148" s="1">
        <f t="shared" si="153"/>
        <v>319.650002399082</v>
      </c>
    </row>
    <row r="149" s="1" customFormat="1" spans="1:53">
      <c r="A149" s="6"/>
      <c r="B149" s="6"/>
      <c r="C149" s="9">
        <v>10</v>
      </c>
      <c r="D149" s="12">
        <v>15.878957706129</v>
      </c>
      <c r="E149" s="13">
        <f t="shared" si="154"/>
        <v>22.47127173</v>
      </c>
      <c r="F149" s="9" t="s">
        <v>109</v>
      </c>
      <c r="G149" s="6">
        <v>11</v>
      </c>
      <c r="H149" s="11">
        <f t="shared" si="135"/>
        <v>15.878957706129</v>
      </c>
      <c r="I149" s="11">
        <f t="shared" si="136"/>
        <v>289.028957706129</v>
      </c>
      <c r="J149" s="11">
        <f t="shared" si="137"/>
        <v>0.123514290970098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0.470010320093571</v>
      </c>
      <c r="O149" s="11">
        <f t="shared" si="155"/>
        <v>0.309437385268083</v>
      </c>
      <c r="P149" s="11">
        <f t="shared" si="140"/>
        <v>0.0382199392410283</v>
      </c>
      <c r="Q149" s="16">
        <f t="shared" si="141"/>
        <v>0.00993718420266737</v>
      </c>
      <c r="R149" s="11">
        <f t="shared" si="142"/>
        <v>0.074022</v>
      </c>
      <c r="S149" s="17">
        <f t="shared" si="143"/>
        <v>0.134246361928445</v>
      </c>
      <c r="T149" s="3">
        <v>0.01</v>
      </c>
      <c r="U149" s="18">
        <f t="shared" si="144"/>
        <v>0.00134246361928445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0.00683246361928445</v>
      </c>
      <c r="AU149" s="25">
        <f t="shared" si="148"/>
        <v>28.47</v>
      </c>
      <c r="AV149" s="1">
        <f t="shared" si="149"/>
        <v>0.26</v>
      </c>
      <c r="AW149" s="2">
        <f t="shared" si="150"/>
        <v>2.3</v>
      </c>
      <c r="AX149" s="1">
        <f t="shared" si="151"/>
        <v>779.364790543104</v>
      </c>
      <c r="AZ149" s="2">
        <f t="shared" si="152"/>
        <v>0.4</v>
      </c>
      <c r="BA149" s="1">
        <f t="shared" si="153"/>
        <v>135.541702703149</v>
      </c>
    </row>
    <row r="150" s="1" customFormat="1" spans="1:54">
      <c r="A150" s="6"/>
      <c r="B150" s="6"/>
      <c r="C150" s="9">
        <v>11</v>
      </c>
      <c r="D150" s="12">
        <v>10.3537628247</v>
      </c>
      <c r="E150" s="13">
        <f t="shared" si="154"/>
        <v>15.878957706129</v>
      </c>
      <c r="F150" s="9" t="s">
        <v>111</v>
      </c>
      <c r="G150" s="6">
        <v>12</v>
      </c>
      <c r="H150" s="11">
        <f t="shared" si="135"/>
        <v>10.3537628247</v>
      </c>
      <c r="I150" s="11">
        <f t="shared" si="136"/>
        <v>283.5037628247</v>
      </c>
      <c r="J150" s="11">
        <f t="shared" si="137"/>
        <v>0.0640595972369458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0.555917446027054</v>
      </c>
      <c r="P150" s="11">
        <f t="shared" si="140"/>
        <v>0.0356118476894847</v>
      </c>
      <c r="Q150" s="16">
        <f t="shared" si="141"/>
        <v>0.00925908039926602</v>
      </c>
      <c r="R150" s="11">
        <f t="shared" si="142"/>
        <v>0.074022</v>
      </c>
      <c r="S150" s="17">
        <f t="shared" si="143"/>
        <v>0.12508552051101</v>
      </c>
      <c r="T150" s="3">
        <v>0.01</v>
      </c>
      <c r="U150" s="18">
        <f t="shared" si="144"/>
        <v>0.0012508552051101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0.0067408552051101</v>
      </c>
      <c r="AU150" s="25">
        <f t="shared" si="148"/>
        <v>28.47</v>
      </c>
      <c r="AV150" s="1">
        <f t="shared" si="149"/>
        <v>0.26</v>
      </c>
      <c r="AW150" s="2">
        <f t="shared" si="150"/>
        <v>2.3</v>
      </c>
      <c r="AX150" s="1">
        <f t="shared" si="151"/>
        <v>768.915210932689</v>
      </c>
      <c r="AY150" s="1">
        <f>SUM(AX139:AX150)</f>
        <v>18050.4658751848</v>
      </c>
      <c r="AZ150" s="2">
        <f t="shared" si="152"/>
        <v>0.4</v>
      </c>
      <c r="BA150" s="1">
        <f t="shared" si="153"/>
        <v>133.724384510033</v>
      </c>
      <c r="BB150" s="1">
        <f>SUM(BA139:BA150)</f>
        <v>3139.21145655388</v>
      </c>
    </row>
    <row r="151" s="1" customFormat="1" spans="1:46">
      <c r="A151" s="6"/>
      <c r="B151" s="6"/>
      <c r="C151" s="9">
        <v>12</v>
      </c>
      <c r="D151" s="12">
        <v>3.90549193448387</v>
      </c>
      <c r="E151" s="13">
        <f t="shared" si="154"/>
        <v>10.3537628247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E15" sqref="E1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230.4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114.5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950.1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5659.15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1.4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151014636.827745</v>
      </c>
      <c r="J16" s="7" t="s">
        <v>35</v>
      </c>
      <c r="K16" s="7">
        <f>I16/(10000*1000)</f>
        <v>15.1014636827745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92421453.5616439</v>
      </c>
      <c r="J17" s="7" t="s">
        <v>35</v>
      </c>
      <c r="K17" s="7">
        <f>I17/(10000*1000)</f>
        <v>9.24214535616439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4.02</v>
      </c>
      <c r="E29" s="9"/>
      <c r="F29" s="9"/>
      <c r="G29" s="6">
        <v>1</v>
      </c>
      <c r="H29" s="11">
        <f t="shared" ref="H29:H40" si="0">E30</f>
        <v>4.02</v>
      </c>
      <c r="I29" s="11">
        <f t="shared" ref="I29:I40" si="1">H29+273.15</f>
        <v>277.17</v>
      </c>
      <c r="J29" s="11">
        <f t="shared" ref="J29:J40" si="2">EXP(($C$18*(I29-$C$16))/($C$19*I29*$C$16))</f>
        <v>0.0292239748640544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0.0290313401630755</v>
      </c>
      <c r="Q29" s="16">
        <f t="shared" ref="Q29:Q40" si="6">P29*$B$31</f>
        <v>0.00377407422119981</v>
      </c>
      <c r="R29" s="11">
        <f t="shared" ref="R29:R40" si="7">L29*$B$31</f>
        <v>0.129143083333333</v>
      </c>
      <c r="S29" s="17">
        <f t="shared" ref="S29:S40" si="8">Q29/R29</f>
        <v>0.0292239748640545</v>
      </c>
      <c r="T29" s="3">
        <v>0.01</v>
      </c>
      <c r="U29" s="18">
        <f t="shared" ref="U29:U40" si="9">S29*T29</f>
        <v>0.000292239748640545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0.0221922397486405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0.375</v>
      </c>
      <c r="AU29" s="1">
        <f t="shared" ref="AU29:AU40" si="17">AT29*10000*AS29*0.67*AR29*AQ29</f>
        <v>720.076034637014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3.12478878132258</v>
      </c>
      <c r="E30" s="13">
        <f t="shared" ref="E30:E41" si="18">D29</f>
        <v>4.02</v>
      </c>
      <c r="F30" s="9" t="s">
        <v>109</v>
      </c>
      <c r="G30" s="6">
        <v>2</v>
      </c>
      <c r="H30" s="11">
        <f t="shared" si="0"/>
        <v>3.12478878132258</v>
      </c>
      <c r="I30" s="11">
        <f t="shared" si="1"/>
        <v>276.274788781323</v>
      </c>
      <c r="J30" s="11">
        <f t="shared" si="2"/>
        <v>0.0260797773028981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1.95778532650359</v>
      </c>
      <c r="P30" s="11">
        <f t="shared" si="5"/>
        <v>0.0510586053220953</v>
      </c>
      <c r="Q30" s="16">
        <f t="shared" si="6"/>
        <v>0.00663761869187238</v>
      </c>
      <c r="R30" s="11">
        <f t="shared" si="7"/>
        <v>0.129143083333333</v>
      </c>
      <c r="S30" s="17">
        <f t="shared" si="8"/>
        <v>0.0513973998494363</v>
      </c>
      <c r="T30" s="3">
        <v>0.01</v>
      </c>
      <c r="U30" s="18">
        <f t="shared" si="9"/>
        <v>0.000513973998494363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0.0224139739984944</v>
      </c>
      <c r="AR30" s="25">
        <f t="shared" si="15"/>
        <v>99.3408333333333</v>
      </c>
      <c r="AS30" s="1">
        <f t="shared" si="16"/>
        <v>0.13</v>
      </c>
      <c r="AT30" s="2">
        <f>$E$4/12</f>
        <v>0.375</v>
      </c>
      <c r="AU30" s="1">
        <f t="shared" si="17"/>
        <v>727.270690119579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3.53054505135714</v>
      </c>
      <c r="E31" s="13">
        <f t="shared" si="18"/>
        <v>3.12478878132258</v>
      </c>
      <c r="F31" s="9" t="s">
        <v>109</v>
      </c>
      <c r="G31" s="6">
        <v>3</v>
      </c>
      <c r="H31" s="11">
        <f t="shared" si="0"/>
        <v>3.53054505135714</v>
      </c>
      <c r="I31" s="11">
        <f t="shared" si="1"/>
        <v>276.680545051357</v>
      </c>
      <c r="J31" s="11">
        <f t="shared" si="2"/>
        <v>0.0274631414305964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2.90013505451483</v>
      </c>
      <c r="P31" s="11">
        <f t="shared" si="5"/>
        <v>0.0796468191699712</v>
      </c>
      <c r="Q31" s="16">
        <f t="shared" si="6"/>
        <v>0.0103540864920963</v>
      </c>
      <c r="R31" s="11">
        <f t="shared" si="7"/>
        <v>0.129143083333333</v>
      </c>
      <c r="S31" s="17">
        <f t="shared" si="8"/>
        <v>0.0801753080757038</v>
      </c>
      <c r="T31" s="3">
        <v>0.01</v>
      </c>
      <c r="U31" s="18">
        <f t="shared" si="9"/>
        <v>0.000801753080757038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0.022701753080757</v>
      </c>
      <c r="AR31" s="25">
        <f t="shared" si="15"/>
        <v>99.3408333333333</v>
      </c>
      <c r="AS31" s="1">
        <f t="shared" si="16"/>
        <v>0.13</v>
      </c>
      <c r="AT31" s="2">
        <f>$E$4/12</f>
        <v>0.375</v>
      </c>
      <c r="AU31" s="1">
        <f t="shared" si="17"/>
        <v>736.608315467642</v>
      </c>
    </row>
    <row r="32" s="1" customFormat="1" spans="1:47">
      <c r="A32" s="6"/>
      <c r="B32" s="6"/>
      <c r="C32" s="9">
        <v>3</v>
      </c>
      <c r="D32" s="12">
        <v>11.4290840843226</v>
      </c>
      <c r="E32" s="13">
        <f t="shared" si="18"/>
        <v>3.53054505135714</v>
      </c>
      <c r="F32" s="9" t="s">
        <v>109</v>
      </c>
      <c r="G32" s="6">
        <v>4</v>
      </c>
      <c r="H32" s="11">
        <f t="shared" si="0"/>
        <v>11.4290840843226</v>
      </c>
      <c r="I32" s="11">
        <f t="shared" si="1"/>
        <v>284.579084084323</v>
      </c>
      <c r="J32" s="11">
        <f t="shared" si="2"/>
        <v>0.0729365001635604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3.81389656867819</v>
      </c>
      <c r="P32" s="11">
        <f t="shared" si="5"/>
        <v>0.278172267705199</v>
      </c>
      <c r="Q32" s="16">
        <f t="shared" si="6"/>
        <v>0.0361623948016759</v>
      </c>
      <c r="R32" s="11">
        <f t="shared" si="7"/>
        <v>0.129143083333333</v>
      </c>
      <c r="S32" s="17">
        <f t="shared" si="8"/>
        <v>0.280018053373688</v>
      </c>
      <c r="T32" s="3">
        <v>0.01</v>
      </c>
      <c r="U32" s="18">
        <f t="shared" si="9"/>
        <v>0.00280018053373688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0.0322501805337369</v>
      </c>
      <c r="AR32" s="25">
        <f t="shared" si="15"/>
        <v>99.3408333333333</v>
      </c>
      <c r="AS32" s="1">
        <f t="shared" si="16"/>
        <v>0.13</v>
      </c>
      <c r="AT32" s="2">
        <f>$E$4/12</f>
        <v>0.375</v>
      </c>
      <c r="AU32" s="1">
        <f t="shared" si="17"/>
        <v>1046.42804773609</v>
      </c>
    </row>
    <row r="33" s="1" customFormat="1" spans="1:47">
      <c r="A33" s="6"/>
      <c r="B33" s="6"/>
      <c r="C33" s="9">
        <v>4</v>
      </c>
      <c r="D33" s="12">
        <v>16.6257141684</v>
      </c>
      <c r="E33" s="13">
        <f t="shared" si="18"/>
        <v>11.4290840843226</v>
      </c>
      <c r="F33" s="9" t="s">
        <v>109</v>
      </c>
      <c r="G33" s="6">
        <v>5</v>
      </c>
      <c r="H33" s="11">
        <f t="shared" si="0"/>
        <v>16.6257141684</v>
      </c>
      <c r="I33" s="11">
        <f t="shared" si="1"/>
        <v>289.7757141684</v>
      </c>
      <c r="J33" s="11">
        <f t="shared" si="2"/>
        <v>0.134716314673059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3.35893808592434</v>
      </c>
      <c r="O33" s="11">
        <f t="shared" si="19"/>
        <v>1.17019454838198</v>
      </c>
      <c r="P33" s="11">
        <f t="shared" si="5"/>
        <v>0.157644297008526</v>
      </c>
      <c r="Q33" s="16">
        <f t="shared" si="6"/>
        <v>0.0204937586111084</v>
      </c>
      <c r="R33" s="11">
        <f t="shared" si="7"/>
        <v>0.129143083333333</v>
      </c>
      <c r="S33" s="17">
        <f t="shared" si="8"/>
        <v>0.1586903307722</v>
      </c>
      <c r="T33" s="3">
        <v>0.01</v>
      </c>
      <c r="U33" s="18">
        <f t="shared" si="9"/>
        <v>0.001586903307722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0.031036903307722</v>
      </c>
      <c r="AR33" s="25">
        <f t="shared" si="15"/>
        <v>99.3408333333333</v>
      </c>
      <c r="AS33" s="1">
        <f t="shared" si="16"/>
        <v>0.13</v>
      </c>
      <c r="AT33" s="2">
        <f>$E$4/12</f>
        <v>0.375</v>
      </c>
      <c r="AU33" s="1">
        <f t="shared" si="17"/>
        <v>1007.06059930728</v>
      </c>
    </row>
    <row r="34" s="1" customFormat="1" spans="1:47">
      <c r="A34" s="6"/>
      <c r="B34" s="6"/>
      <c r="C34" s="9">
        <v>5</v>
      </c>
      <c r="D34" s="12">
        <v>20.0693643464516</v>
      </c>
      <c r="E34" s="13">
        <f t="shared" si="18"/>
        <v>16.6257141684</v>
      </c>
      <c r="F34" s="9" t="s">
        <v>111</v>
      </c>
      <c r="G34" s="6">
        <v>6</v>
      </c>
      <c r="H34" s="11">
        <f t="shared" si="0"/>
        <v>20.0693643464516</v>
      </c>
      <c r="I34" s="11">
        <f t="shared" si="1"/>
        <v>293.219364346452</v>
      </c>
      <c r="J34" s="11">
        <f t="shared" si="2"/>
        <v>0.199894987089997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2.00595858470679</v>
      </c>
      <c r="P34" s="11">
        <f t="shared" si="5"/>
        <v>0.400981065393033</v>
      </c>
      <c r="Q34" s="16">
        <f t="shared" si="6"/>
        <v>0.0521275385010944</v>
      </c>
      <c r="R34" s="11">
        <f t="shared" si="7"/>
        <v>0.129143083333333</v>
      </c>
      <c r="S34" s="17">
        <f t="shared" si="8"/>
        <v>0.403641737177261</v>
      </c>
      <c r="T34" s="3">
        <v>0.01</v>
      </c>
      <c r="U34" s="18">
        <f t="shared" si="9"/>
        <v>0.00403641737177261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0.0334864173717726</v>
      </c>
      <c r="AR34" s="25">
        <f t="shared" si="15"/>
        <v>99.3408333333333</v>
      </c>
      <c r="AS34" s="1">
        <f t="shared" si="16"/>
        <v>0.13</v>
      </c>
      <c r="AT34" s="2">
        <f>$E$4/12</f>
        <v>0.375</v>
      </c>
      <c r="AU34" s="1">
        <f t="shared" si="17"/>
        <v>1086.54047128087</v>
      </c>
    </row>
    <row r="35" s="1" customFormat="1" spans="1:47">
      <c r="A35" s="6"/>
      <c r="B35" s="6"/>
      <c r="C35" s="9">
        <v>6</v>
      </c>
      <c r="D35" s="12">
        <v>24.25955573</v>
      </c>
      <c r="E35" s="13">
        <f t="shared" si="18"/>
        <v>20.0693643464516</v>
      </c>
      <c r="F35" s="9" t="s">
        <v>109</v>
      </c>
      <c r="G35" s="6">
        <v>7</v>
      </c>
      <c r="H35" s="11">
        <f t="shared" si="0"/>
        <v>24.25955573</v>
      </c>
      <c r="I35" s="11">
        <f t="shared" si="1"/>
        <v>297.40955573</v>
      </c>
      <c r="J35" s="11">
        <f t="shared" si="2"/>
        <v>0.319142347800127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2.59838585264709</v>
      </c>
      <c r="P35" s="11">
        <f t="shared" si="5"/>
        <v>0.829254961504428</v>
      </c>
      <c r="Q35" s="16">
        <f t="shared" si="6"/>
        <v>0.107803144995576</v>
      </c>
      <c r="R35" s="11">
        <f t="shared" si="7"/>
        <v>0.129143083333333</v>
      </c>
      <c r="S35" s="17">
        <f t="shared" si="8"/>
        <v>0.834757404059522</v>
      </c>
      <c r="T35" s="3">
        <v>0.01</v>
      </c>
      <c r="U35" s="18">
        <f t="shared" si="9"/>
        <v>0.00834757404059522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0.0432475740405952</v>
      </c>
      <c r="AR35" s="25">
        <f t="shared" si="15"/>
        <v>99.3408333333333</v>
      </c>
      <c r="AS35" s="1">
        <f t="shared" si="16"/>
        <v>0.13</v>
      </c>
      <c r="AT35" s="2">
        <f>$E$4/12</f>
        <v>0.375</v>
      </c>
      <c r="AU35" s="1">
        <f t="shared" si="17"/>
        <v>1403.26267089513</v>
      </c>
    </row>
    <row r="36" s="1" customFormat="1" spans="1:47">
      <c r="A36" s="6"/>
      <c r="B36" s="6"/>
      <c r="C36" s="9">
        <v>7</v>
      </c>
      <c r="D36" s="12">
        <v>26.7703265516129</v>
      </c>
      <c r="E36" s="13">
        <f t="shared" si="18"/>
        <v>24.25955573</v>
      </c>
      <c r="F36" s="9" t="s">
        <v>109</v>
      </c>
      <c r="G36" s="6">
        <v>8</v>
      </c>
      <c r="H36" s="11">
        <f t="shared" si="0"/>
        <v>26.7703265516129</v>
      </c>
      <c r="I36" s="11">
        <f t="shared" si="1"/>
        <v>299.920326551613</v>
      </c>
      <c r="J36" s="11">
        <f t="shared" si="2"/>
        <v>0.419770260264682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2.76253922447599</v>
      </c>
      <c r="P36" s="11">
        <f t="shared" si="5"/>
        <v>1.15963180924968</v>
      </c>
      <c r="Q36" s="16">
        <f t="shared" si="6"/>
        <v>0.150752135202459</v>
      </c>
      <c r="R36" s="11">
        <f t="shared" si="7"/>
        <v>0.129143083333333</v>
      </c>
      <c r="S36" s="17">
        <f t="shared" si="8"/>
        <v>1.16732643600703</v>
      </c>
      <c r="T36" s="3">
        <v>0.01</v>
      </c>
      <c r="U36" s="18">
        <f t="shared" si="9"/>
        <v>0.0116732643600703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0.0465732643600703</v>
      </c>
      <c r="AR36" s="25">
        <f t="shared" si="15"/>
        <v>99.3408333333333</v>
      </c>
      <c r="AS36" s="1">
        <f t="shared" si="16"/>
        <v>0.13</v>
      </c>
      <c r="AT36" s="2">
        <f>$E$4/12</f>
        <v>0.375</v>
      </c>
      <c r="AU36" s="1">
        <f t="shared" si="17"/>
        <v>1511.17200878993</v>
      </c>
    </row>
    <row r="37" s="1" customFormat="1" spans="1:47">
      <c r="A37" s="6"/>
      <c r="B37" s="6"/>
      <c r="C37" s="9">
        <v>8</v>
      </c>
      <c r="D37" s="12">
        <v>27.3282486670968</v>
      </c>
      <c r="E37" s="13">
        <f t="shared" si="18"/>
        <v>26.7703265516129</v>
      </c>
      <c r="F37" s="9" t="s">
        <v>109</v>
      </c>
      <c r="G37" s="6">
        <v>9</v>
      </c>
      <c r="H37" s="11">
        <f t="shared" si="0"/>
        <v>27.3282486670968</v>
      </c>
      <c r="I37" s="11">
        <f t="shared" si="1"/>
        <v>300.478248667097</v>
      </c>
      <c r="J37" s="11">
        <f t="shared" si="2"/>
        <v>0.445852048779428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2.59631574855965</v>
      </c>
      <c r="P37" s="11">
        <f t="shared" si="5"/>
        <v>1.15757269577361</v>
      </c>
      <c r="Q37" s="16">
        <f t="shared" si="6"/>
        <v>0.15048445045057</v>
      </c>
      <c r="R37" s="11">
        <f t="shared" si="7"/>
        <v>0.129143083333333</v>
      </c>
      <c r="S37" s="17">
        <f t="shared" si="8"/>
        <v>1.16525365947902</v>
      </c>
      <c r="T37" s="3">
        <v>0.01</v>
      </c>
      <c r="U37" s="18">
        <f t="shared" si="9"/>
        <v>0.0116525365947902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0.0411025365947902</v>
      </c>
      <c r="AR37" s="25">
        <f t="shared" si="15"/>
        <v>99.3408333333333</v>
      </c>
      <c r="AS37" s="1">
        <f t="shared" si="16"/>
        <v>0.13</v>
      </c>
      <c r="AT37" s="2">
        <f>$E$4/12</f>
        <v>0.375</v>
      </c>
      <c r="AU37" s="1">
        <f t="shared" si="17"/>
        <v>1333.66221255393</v>
      </c>
    </row>
    <row r="38" s="1" customFormat="1" spans="1:47">
      <c r="A38" s="6"/>
      <c r="B38" s="6"/>
      <c r="C38" s="9">
        <v>9</v>
      </c>
      <c r="D38" s="12">
        <v>23.2224855933333</v>
      </c>
      <c r="E38" s="13">
        <f t="shared" si="18"/>
        <v>27.3282486670968</v>
      </c>
      <c r="F38" s="9" t="s">
        <v>109</v>
      </c>
      <c r="G38" s="6">
        <v>10</v>
      </c>
      <c r="H38" s="11">
        <f t="shared" si="0"/>
        <v>23.2224855933333</v>
      </c>
      <c r="I38" s="11">
        <f t="shared" si="1"/>
        <v>296.372485593333</v>
      </c>
      <c r="J38" s="11">
        <f t="shared" si="2"/>
        <v>0.284598023018728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2.43215138611937</v>
      </c>
      <c r="P38" s="11">
        <f t="shared" si="5"/>
        <v>0.69218547617183</v>
      </c>
      <c r="Q38" s="16">
        <f t="shared" si="6"/>
        <v>0.0899841119023379</v>
      </c>
      <c r="R38" s="11">
        <f t="shared" si="7"/>
        <v>0.129143083333333</v>
      </c>
      <c r="S38" s="17">
        <f t="shared" si="8"/>
        <v>0.696778407172444</v>
      </c>
      <c r="T38" s="3">
        <v>0.01</v>
      </c>
      <c r="U38" s="18">
        <f t="shared" si="9"/>
        <v>0.00696778407172444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0.0364177840717244</v>
      </c>
      <c r="AR38" s="25">
        <f t="shared" si="15"/>
        <v>99.3408333333333</v>
      </c>
      <c r="AS38" s="1">
        <f t="shared" si="16"/>
        <v>0.13</v>
      </c>
      <c r="AT38" s="2">
        <f>$E$4/12</f>
        <v>0.375</v>
      </c>
      <c r="AU38" s="1">
        <f t="shared" si="17"/>
        <v>1181.6551119515</v>
      </c>
    </row>
    <row r="39" s="1" customFormat="1" spans="1:47">
      <c r="A39" s="6"/>
      <c r="B39" s="6"/>
      <c r="C39" s="9">
        <v>10</v>
      </c>
      <c r="D39" s="12">
        <v>16.880708726129</v>
      </c>
      <c r="E39" s="13">
        <f t="shared" si="18"/>
        <v>23.2224855933333</v>
      </c>
      <c r="F39" s="9" t="s">
        <v>109</v>
      </c>
      <c r="G39" s="6">
        <v>11</v>
      </c>
      <c r="H39" s="11">
        <f t="shared" si="0"/>
        <v>16.880708726129</v>
      </c>
      <c r="I39" s="11">
        <f t="shared" si="1"/>
        <v>290.030708726129</v>
      </c>
      <c r="J39" s="11">
        <f t="shared" si="2"/>
        <v>0.138755480369636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1.65296761445016</v>
      </c>
      <c r="O39" s="11">
        <f t="shared" si="19"/>
        <v>1.08040662883071</v>
      </c>
      <c r="P39" s="11">
        <f t="shared" si="5"/>
        <v>0.149912340777944</v>
      </c>
      <c r="Q39" s="16">
        <f t="shared" si="6"/>
        <v>0.0194886043011327</v>
      </c>
      <c r="R39" s="11">
        <f t="shared" si="7"/>
        <v>0.129143083333333</v>
      </c>
      <c r="S39" s="17">
        <f t="shared" si="8"/>
        <v>0.150907069880238</v>
      </c>
      <c r="T39" s="3">
        <v>0.01</v>
      </c>
      <c r="U39" s="18">
        <f t="shared" si="9"/>
        <v>0.00150907069880238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0.0234090706988024</v>
      </c>
      <c r="AR39" s="25">
        <f t="shared" si="15"/>
        <v>99.3408333333333</v>
      </c>
      <c r="AS39" s="1">
        <f t="shared" si="16"/>
        <v>0.13</v>
      </c>
      <c r="AT39" s="2">
        <f>$E$4/12</f>
        <v>0.375</v>
      </c>
      <c r="AU39" s="1">
        <f t="shared" si="17"/>
        <v>759.558791462846</v>
      </c>
    </row>
    <row r="40" s="1" customFormat="1" spans="1:48">
      <c r="A40" s="6"/>
      <c r="B40" s="6"/>
      <c r="C40" s="9">
        <v>11</v>
      </c>
      <c r="D40" s="12">
        <v>11.6220181299333</v>
      </c>
      <c r="E40" s="13">
        <f t="shared" si="18"/>
        <v>16.880708726129</v>
      </c>
      <c r="F40" s="9" t="s">
        <v>111</v>
      </c>
      <c r="G40" s="6">
        <v>12</v>
      </c>
      <c r="H40" s="11">
        <f t="shared" si="0"/>
        <v>11.6220181299333</v>
      </c>
      <c r="I40" s="11">
        <f t="shared" si="1"/>
        <v>284.772018129933</v>
      </c>
      <c r="J40" s="11">
        <f t="shared" si="2"/>
        <v>0.0746469588475098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1.9239026213861</v>
      </c>
      <c r="P40" s="11">
        <f t="shared" si="5"/>
        <v>0.143613479805224</v>
      </c>
      <c r="Q40" s="16">
        <f t="shared" si="6"/>
        <v>0.0186697523746792</v>
      </c>
      <c r="R40" s="11">
        <f t="shared" si="7"/>
        <v>0.129143083333333</v>
      </c>
      <c r="S40" s="17">
        <f t="shared" si="8"/>
        <v>0.144566413413643</v>
      </c>
      <c r="T40" s="3">
        <v>0.01</v>
      </c>
      <c r="U40" s="18">
        <f t="shared" si="9"/>
        <v>0.00144566413413643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0.0233456641341364</v>
      </c>
      <c r="AR40" s="25">
        <f t="shared" si="15"/>
        <v>99.3408333333333</v>
      </c>
      <c r="AS40" s="1">
        <f t="shared" si="16"/>
        <v>0.13</v>
      </c>
      <c r="AT40" s="2">
        <f>$E$4/12</f>
        <v>0.375</v>
      </c>
      <c r="AU40" s="1">
        <f t="shared" si="17"/>
        <v>757.501425997631</v>
      </c>
      <c r="AV40" s="1">
        <f>SUM(AU29:AU40)</f>
        <v>12270.7963801994</v>
      </c>
    </row>
    <row r="41" s="1" customFormat="1" spans="1:46">
      <c r="A41" s="6"/>
      <c r="B41" s="6"/>
      <c r="C41" s="9">
        <v>12</v>
      </c>
      <c r="D41" s="12">
        <v>6.1630924363871</v>
      </c>
      <c r="E41" s="13">
        <f t="shared" si="18"/>
        <v>11.6220181299333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4.02</v>
      </c>
      <c r="E44" s="9"/>
      <c r="F44" s="9"/>
      <c r="G44" s="6">
        <v>1</v>
      </c>
      <c r="H44" s="11">
        <f t="shared" ref="H44:H55" si="20">E45</f>
        <v>4.02</v>
      </c>
      <c r="I44" s="11">
        <f t="shared" ref="I44:I55" si="21">H44+273.15</f>
        <v>277.17</v>
      </c>
      <c r="J44" s="11">
        <f t="shared" ref="J44:J55" si="22">EXP(($C$18*(I44-$C$16))/($C$19*I44*$C$16))</f>
        <v>0.0292239748640544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0.0260464277237734</v>
      </c>
      <c r="Q44" s="16">
        <f t="shared" ref="Q44:Q55" si="26">P44*$B$46</f>
        <v>0.00338603560409054</v>
      </c>
      <c r="R44" s="11">
        <f t="shared" ref="R44:R55" si="27">L44*$B$46</f>
        <v>0.115864991666667</v>
      </c>
      <c r="S44" s="17">
        <f t="shared" ref="S44:S55" si="28">Q44/R44</f>
        <v>0.0292239748640543</v>
      </c>
      <c r="T44" s="3">
        <v>0.01</v>
      </c>
      <c r="U44" s="18">
        <f t="shared" ref="U44:U55" si="29">S44*T44</f>
        <v>0.000292239748640543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0.0193922397486405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19.2</v>
      </c>
      <c r="AU44" s="1">
        <f t="shared" ref="AU44:AU55" si="37">AT44*10000*AS44*0.67*AR44*AQ44</f>
        <v>28903.8861485902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3.12478878132258</v>
      </c>
      <c r="E45" s="13">
        <f t="shared" ref="E45:E56" si="38">D44</f>
        <v>4.02</v>
      </c>
      <c r="F45" s="9" t="s">
        <v>109</v>
      </c>
      <c r="G45" s="6">
        <v>2</v>
      </c>
      <c r="H45" s="11">
        <f t="shared" si="20"/>
        <v>3.12478878132258</v>
      </c>
      <c r="I45" s="11">
        <f t="shared" si="21"/>
        <v>276.274788781323</v>
      </c>
      <c r="J45" s="11">
        <f t="shared" si="22"/>
        <v>0.0260797773028981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1.75649190560956</v>
      </c>
      <c r="P45" s="11">
        <f t="shared" si="25"/>
        <v>0.0458089177326404</v>
      </c>
      <c r="Q45" s="16">
        <f t="shared" si="26"/>
        <v>0.00595515930524326</v>
      </c>
      <c r="R45" s="11">
        <f t="shared" si="27"/>
        <v>0.115864991666667</v>
      </c>
      <c r="S45" s="17">
        <f t="shared" si="28"/>
        <v>0.051397399849436</v>
      </c>
      <c r="T45" s="3">
        <v>0.01</v>
      </c>
      <c r="U45" s="18">
        <f t="shared" si="29"/>
        <v>0.00051397399849436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0.0196139739984944</v>
      </c>
      <c r="AR45" s="25">
        <f t="shared" si="35"/>
        <v>89.1269166666667</v>
      </c>
      <c r="AS45" s="1">
        <f t="shared" si="36"/>
        <v>0.13</v>
      </c>
      <c r="AT45" s="2">
        <f>$E$3/12</f>
        <v>19.2</v>
      </c>
      <c r="AU45" s="1">
        <f t="shared" si="37"/>
        <v>29234.3782215065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3.53054505135714</v>
      </c>
      <c r="E46" s="13">
        <f t="shared" si="38"/>
        <v>3.12478878132258</v>
      </c>
      <c r="F46" s="9" t="s">
        <v>109</v>
      </c>
      <c r="G46" s="6">
        <v>3</v>
      </c>
      <c r="H46" s="11">
        <f t="shared" si="20"/>
        <v>3.53054505135714</v>
      </c>
      <c r="I46" s="11">
        <f t="shared" si="21"/>
        <v>276.680545051357</v>
      </c>
      <c r="J46" s="11">
        <f t="shared" si="22"/>
        <v>0.0274631414305964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2.60195215454359</v>
      </c>
      <c r="P46" s="11">
        <f t="shared" si="25"/>
        <v>0.0714577800158756</v>
      </c>
      <c r="Q46" s="16">
        <f t="shared" si="26"/>
        <v>0.00928951140206383</v>
      </c>
      <c r="R46" s="11">
        <f t="shared" si="27"/>
        <v>0.115864991666667</v>
      </c>
      <c r="S46" s="17">
        <f t="shared" si="28"/>
        <v>0.0801753080757034</v>
      </c>
      <c r="T46" s="3">
        <v>0.01</v>
      </c>
      <c r="U46" s="18">
        <f t="shared" si="29"/>
        <v>0.000801753080757034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0.019901753080757</v>
      </c>
      <c r="AR46" s="25">
        <f t="shared" si="35"/>
        <v>89.1269166666667</v>
      </c>
      <c r="AS46" s="1">
        <f t="shared" si="36"/>
        <v>0.13</v>
      </c>
      <c r="AT46" s="2">
        <f>$E$3/12</f>
        <v>19.2</v>
      </c>
      <c r="AU46" s="1">
        <f t="shared" si="37"/>
        <v>29663.3092752415</v>
      </c>
    </row>
    <row r="47" s="1" customFormat="1" spans="1:47">
      <c r="A47" s="6"/>
      <c r="B47" s="6"/>
      <c r="C47" s="9">
        <v>3</v>
      </c>
      <c r="D47" s="12">
        <v>11.4290840843226</v>
      </c>
      <c r="E47" s="13">
        <f t="shared" si="38"/>
        <v>3.53054505135714</v>
      </c>
      <c r="F47" s="9" t="s">
        <v>109</v>
      </c>
      <c r="G47" s="6">
        <v>4</v>
      </c>
      <c r="H47" s="11">
        <f t="shared" si="20"/>
        <v>11.4290840843226</v>
      </c>
      <c r="I47" s="11">
        <f t="shared" si="21"/>
        <v>284.579084084323</v>
      </c>
      <c r="J47" s="11">
        <f t="shared" si="22"/>
        <v>0.0729365001635604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3.42176354119438</v>
      </c>
      <c r="P47" s="11">
        <f t="shared" si="25"/>
        <v>0.249571457081989</v>
      </c>
      <c r="Q47" s="16">
        <f t="shared" si="26"/>
        <v>0.0324442894206585</v>
      </c>
      <c r="R47" s="11">
        <f t="shared" si="27"/>
        <v>0.115864991666667</v>
      </c>
      <c r="S47" s="17">
        <f t="shared" si="28"/>
        <v>0.280018053373687</v>
      </c>
      <c r="T47" s="3">
        <v>0.01</v>
      </c>
      <c r="U47" s="18">
        <f t="shared" si="29"/>
        <v>0.00280018053373687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0.0308501805337369</v>
      </c>
      <c r="AR47" s="25">
        <f t="shared" si="35"/>
        <v>89.1269166666667</v>
      </c>
      <c r="AS47" s="1">
        <f t="shared" si="36"/>
        <v>0.13</v>
      </c>
      <c r="AT47" s="2">
        <f>$E$3/12</f>
        <v>19.2</v>
      </c>
      <c r="AU47" s="1">
        <f t="shared" si="37"/>
        <v>45981.8008321135</v>
      </c>
    </row>
    <row r="48" s="1" customFormat="1" spans="1:47">
      <c r="A48" s="6"/>
      <c r="B48" s="6"/>
      <c r="C48" s="9">
        <v>4</v>
      </c>
      <c r="D48" s="12">
        <v>16.6257141684</v>
      </c>
      <c r="E48" s="13">
        <f t="shared" si="38"/>
        <v>11.4290840843226</v>
      </c>
      <c r="F48" s="9" t="s">
        <v>109</v>
      </c>
      <c r="G48" s="6">
        <v>5</v>
      </c>
      <c r="H48" s="11">
        <f t="shared" si="20"/>
        <v>16.6257141684</v>
      </c>
      <c r="I48" s="11">
        <f t="shared" si="21"/>
        <v>289.7757141684</v>
      </c>
      <c r="J48" s="11">
        <f t="shared" si="22"/>
        <v>0.134716314673059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3.01358247990677</v>
      </c>
      <c r="O48" s="11">
        <f t="shared" si="39"/>
        <v>1.04987877087229</v>
      </c>
      <c r="P48" s="11">
        <f t="shared" si="25"/>
        <v>0.141435798865396</v>
      </c>
      <c r="Q48" s="16">
        <f t="shared" si="26"/>
        <v>0.0183866538525015</v>
      </c>
      <c r="R48" s="11">
        <f t="shared" si="27"/>
        <v>0.115864991666667</v>
      </c>
      <c r="S48" s="17">
        <f t="shared" si="28"/>
        <v>0.158690330772199</v>
      </c>
      <c r="T48" s="3">
        <v>0.01</v>
      </c>
      <c r="U48" s="18">
        <f t="shared" si="29"/>
        <v>0.00158690330772199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0.029636903307722</v>
      </c>
      <c r="AR48" s="25">
        <f t="shared" si="35"/>
        <v>89.1269166666667</v>
      </c>
      <c r="AS48" s="1">
        <f t="shared" si="36"/>
        <v>0.13</v>
      </c>
      <c r="AT48" s="2">
        <f>$E$3/12</f>
        <v>19.2</v>
      </c>
      <c r="AU48" s="1">
        <f t="shared" si="37"/>
        <v>44173.4265926258</v>
      </c>
    </row>
    <row r="49" s="1" customFormat="1" spans="1:47">
      <c r="A49" s="6"/>
      <c r="B49" s="6"/>
      <c r="C49" s="9">
        <v>5</v>
      </c>
      <c r="D49" s="12">
        <v>20.0693643464516</v>
      </c>
      <c r="E49" s="13">
        <f t="shared" si="38"/>
        <v>16.6257141684</v>
      </c>
      <c r="F49" s="9" t="s">
        <v>111</v>
      </c>
      <c r="G49" s="6">
        <v>6</v>
      </c>
      <c r="H49" s="11">
        <f t="shared" si="20"/>
        <v>20.0693643464516</v>
      </c>
      <c r="I49" s="11">
        <f t="shared" si="21"/>
        <v>293.219364346452</v>
      </c>
      <c r="J49" s="11">
        <f t="shared" si="22"/>
        <v>0.199894987089997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1.79971213867356</v>
      </c>
      <c r="P49" s="11">
        <f t="shared" si="25"/>
        <v>0.359753434725863</v>
      </c>
      <c r="Q49" s="16">
        <f t="shared" si="26"/>
        <v>0.0467679465143621</v>
      </c>
      <c r="R49" s="11">
        <f t="shared" si="27"/>
        <v>0.115864991666667</v>
      </c>
      <c r="S49" s="17">
        <f t="shared" si="28"/>
        <v>0.403641737177259</v>
      </c>
      <c r="T49" s="3">
        <v>0.01</v>
      </c>
      <c r="U49" s="18">
        <f t="shared" si="29"/>
        <v>0.00403641737177259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0.0320864173717726</v>
      </c>
      <c r="AR49" s="25">
        <f t="shared" si="35"/>
        <v>89.1269166666667</v>
      </c>
      <c r="AS49" s="1">
        <f t="shared" si="36"/>
        <v>0.13</v>
      </c>
      <c r="AT49" s="2">
        <f>$E$3/12</f>
        <v>19.2</v>
      </c>
      <c r="AU49" s="1">
        <f t="shared" si="37"/>
        <v>47824.3960806475</v>
      </c>
    </row>
    <row r="50" s="1" customFormat="1" spans="1:47">
      <c r="A50" s="6"/>
      <c r="B50" s="6"/>
      <c r="C50" s="9">
        <v>6</v>
      </c>
      <c r="D50" s="12">
        <v>24.25955573</v>
      </c>
      <c r="E50" s="13">
        <f t="shared" si="38"/>
        <v>20.0693643464516</v>
      </c>
      <c r="F50" s="9" t="s">
        <v>109</v>
      </c>
      <c r="G50" s="6">
        <v>7</v>
      </c>
      <c r="H50" s="11">
        <f t="shared" si="20"/>
        <v>24.25955573</v>
      </c>
      <c r="I50" s="11">
        <f t="shared" si="21"/>
        <v>297.40955573</v>
      </c>
      <c r="J50" s="11">
        <f t="shared" si="22"/>
        <v>0.319142347800127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2.33122787061436</v>
      </c>
      <c r="P50" s="11">
        <f t="shared" si="25"/>
        <v>0.743993535884959</v>
      </c>
      <c r="Q50" s="16">
        <f t="shared" si="26"/>
        <v>0.0967191596650447</v>
      </c>
      <c r="R50" s="11">
        <f t="shared" si="27"/>
        <v>0.115864991666667</v>
      </c>
      <c r="S50" s="17">
        <f t="shared" si="28"/>
        <v>0.834757404059518</v>
      </c>
      <c r="T50" s="3">
        <v>0.01</v>
      </c>
      <c r="U50" s="18">
        <f t="shared" si="29"/>
        <v>0.00834757404059518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0.0424475740405952</v>
      </c>
      <c r="AR50" s="25">
        <f t="shared" si="35"/>
        <v>89.1269166666667</v>
      </c>
      <c r="AS50" s="1">
        <f t="shared" si="36"/>
        <v>0.13</v>
      </c>
      <c r="AT50" s="2">
        <f>$E$3/12</f>
        <v>19.2</v>
      </c>
      <c r="AU50" s="1">
        <f t="shared" si="37"/>
        <v>63267.5680197913</v>
      </c>
    </row>
    <row r="51" s="1" customFormat="1" spans="1:47">
      <c r="A51" s="6"/>
      <c r="B51" s="6"/>
      <c r="C51" s="9">
        <v>7</v>
      </c>
      <c r="D51" s="12">
        <v>26.7703265516129</v>
      </c>
      <c r="E51" s="13">
        <f t="shared" si="38"/>
        <v>24.25955573</v>
      </c>
      <c r="F51" s="9" t="s">
        <v>109</v>
      </c>
      <c r="G51" s="6">
        <v>8</v>
      </c>
      <c r="H51" s="11">
        <f t="shared" si="20"/>
        <v>26.7703265516129</v>
      </c>
      <c r="I51" s="11">
        <f t="shared" si="21"/>
        <v>299.920326551613</v>
      </c>
      <c r="J51" s="11">
        <f t="shared" si="22"/>
        <v>0.419770260264682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2.47850350139607</v>
      </c>
      <c r="P51" s="11">
        <f t="shared" si="25"/>
        <v>1.04040205984795</v>
      </c>
      <c r="Q51" s="16">
        <f t="shared" si="26"/>
        <v>0.135252267780234</v>
      </c>
      <c r="R51" s="11">
        <f t="shared" si="27"/>
        <v>0.115864991666667</v>
      </c>
      <c r="S51" s="17">
        <f t="shared" si="28"/>
        <v>1.16732643600703</v>
      </c>
      <c r="T51" s="3">
        <v>0.01</v>
      </c>
      <c r="U51" s="18">
        <f t="shared" si="29"/>
        <v>0.0116732643600703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0.0457732643600703</v>
      </c>
      <c r="AR51" s="25">
        <f t="shared" si="35"/>
        <v>89.1269166666667</v>
      </c>
      <c r="AS51" s="1">
        <f t="shared" si="36"/>
        <v>0.13</v>
      </c>
      <c r="AT51" s="2">
        <f>$E$3/12</f>
        <v>19.2</v>
      </c>
      <c r="AU51" s="1">
        <f t="shared" si="37"/>
        <v>68224.4670477293</v>
      </c>
    </row>
    <row r="52" s="1" customFormat="1" spans="1:47">
      <c r="A52" s="6"/>
      <c r="B52" s="6"/>
      <c r="C52" s="9">
        <v>8</v>
      </c>
      <c r="D52" s="12">
        <v>27.3282486670968</v>
      </c>
      <c r="E52" s="13">
        <f t="shared" si="38"/>
        <v>26.7703265516129</v>
      </c>
      <c r="F52" s="9" t="s">
        <v>109</v>
      </c>
      <c r="G52" s="6">
        <v>9</v>
      </c>
      <c r="H52" s="11">
        <f t="shared" si="20"/>
        <v>27.3282486670968</v>
      </c>
      <c r="I52" s="11">
        <f t="shared" si="21"/>
        <v>300.478248667097</v>
      </c>
      <c r="J52" s="11">
        <f t="shared" si="22"/>
        <v>0.445852048779428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2.32937060821478</v>
      </c>
      <c r="P52" s="11">
        <f t="shared" si="25"/>
        <v>1.03855465803914</v>
      </c>
      <c r="Q52" s="16">
        <f t="shared" si="26"/>
        <v>0.135012105545089</v>
      </c>
      <c r="R52" s="11">
        <f t="shared" si="27"/>
        <v>0.115864991666667</v>
      </c>
      <c r="S52" s="17">
        <f t="shared" si="28"/>
        <v>1.16525365947901</v>
      </c>
      <c r="T52" s="3">
        <v>0.01</v>
      </c>
      <c r="U52" s="18">
        <f t="shared" si="29"/>
        <v>0.0116525365947901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0.0397025365947901</v>
      </c>
      <c r="AR52" s="25">
        <f t="shared" si="35"/>
        <v>89.1269166666667</v>
      </c>
      <c r="AS52" s="1">
        <f t="shared" si="36"/>
        <v>0.13</v>
      </c>
      <c r="AT52" s="2">
        <f>$E$3/12</f>
        <v>19.2</v>
      </c>
      <c r="AU52" s="1">
        <f t="shared" si="37"/>
        <v>59176.1246983602</v>
      </c>
    </row>
    <row r="53" s="1" customFormat="1" spans="1:47">
      <c r="A53" s="6"/>
      <c r="B53" s="6"/>
      <c r="C53" s="9">
        <v>9</v>
      </c>
      <c r="D53" s="12">
        <v>23.2224855933333</v>
      </c>
      <c r="E53" s="13">
        <f t="shared" si="38"/>
        <v>27.3282486670968</v>
      </c>
      <c r="F53" s="9" t="s">
        <v>109</v>
      </c>
      <c r="G53" s="6">
        <v>10</v>
      </c>
      <c r="H53" s="11">
        <f t="shared" si="20"/>
        <v>23.2224855933333</v>
      </c>
      <c r="I53" s="11">
        <f t="shared" si="21"/>
        <v>296.372485593333</v>
      </c>
      <c r="J53" s="11">
        <f t="shared" si="22"/>
        <v>0.284598023018728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2.18208511684231</v>
      </c>
      <c r="P53" s="11">
        <f t="shared" si="25"/>
        <v>0.62101711031191</v>
      </c>
      <c r="Q53" s="16">
        <f t="shared" si="26"/>
        <v>0.0807322243405483</v>
      </c>
      <c r="R53" s="11">
        <f t="shared" si="27"/>
        <v>0.115864991666667</v>
      </c>
      <c r="S53" s="17">
        <f t="shared" si="28"/>
        <v>0.696778407172441</v>
      </c>
      <c r="T53" s="3">
        <v>0.01</v>
      </c>
      <c r="U53" s="18">
        <f t="shared" si="29"/>
        <v>0.00696778407172441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0.0350177840717244</v>
      </c>
      <c r="AR53" s="25">
        <f t="shared" si="35"/>
        <v>89.1269166666667</v>
      </c>
      <c r="AS53" s="1">
        <f t="shared" si="36"/>
        <v>0.13</v>
      </c>
      <c r="AT53" s="2">
        <f>$E$3/12</f>
        <v>19.2</v>
      </c>
      <c r="AU53" s="1">
        <f t="shared" si="37"/>
        <v>52193.5607802081</v>
      </c>
    </row>
    <row r="54" s="1" customFormat="1" spans="1:47">
      <c r="A54" s="6"/>
      <c r="B54" s="6"/>
      <c r="C54" s="9">
        <v>10</v>
      </c>
      <c r="D54" s="12">
        <v>16.880708726129</v>
      </c>
      <c r="E54" s="13">
        <f t="shared" si="38"/>
        <v>23.2224855933333</v>
      </c>
      <c r="F54" s="9" t="s">
        <v>109</v>
      </c>
      <c r="G54" s="6">
        <v>11</v>
      </c>
      <c r="H54" s="11">
        <f t="shared" si="20"/>
        <v>16.880708726129</v>
      </c>
      <c r="I54" s="11">
        <f t="shared" si="21"/>
        <v>290.030708726129</v>
      </c>
      <c r="J54" s="11">
        <f t="shared" si="22"/>
        <v>0.138755480369636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1.48301460620388</v>
      </c>
      <c r="O54" s="11">
        <f t="shared" si="39"/>
        <v>0.969322566993186</v>
      </c>
      <c r="P54" s="11">
        <f t="shared" si="25"/>
        <v>0.134498818416268</v>
      </c>
      <c r="Q54" s="16">
        <f t="shared" si="26"/>
        <v>0.0174848463941148</v>
      </c>
      <c r="R54" s="11">
        <f t="shared" si="27"/>
        <v>0.115864991666667</v>
      </c>
      <c r="S54" s="17">
        <f t="shared" si="28"/>
        <v>0.150907069880237</v>
      </c>
      <c r="T54" s="3">
        <v>0.01</v>
      </c>
      <c r="U54" s="18">
        <f t="shared" si="29"/>
        <v>0.00150907069880237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0.0206090706988024</v>
      </c>
      <c r="AR54" s="25">
        <f t="shared" si="35"/>
        <v>89.1269166666667</v>
      </c>
      <c r="AS54" s="1">
        <f t="shared" si="36"/>
        <v>0.13</v>
      </c>
      <c r="AT54" s="2">
        <f>$E$3/12</f>
        <v>19.2</v>
      </c>
      <c r="AU54" s="1">
        <f t="shared" si="37"/>
        <v>30717.5571686189</v>
      </c>
    </row>
    <row r="55" s="1" customFormat="1" spans="1:48">
      <c r="A55" s="6"/>
      <c r="B55" s="6"/>
      <c r="C55" s="9">
        <v>11</v>
      </c>
      <c r="D55" s="12">
        <v>11.6220181299333</v>
      </c>
      <c r="E55" s="13">
        <f t="shared" si="38"/>
        <v>16.880708726129</v>
      </c>
      <c r="F55" s="9" t="s">
        <v>111</v>
      </c>
      <c r="G55" s="6">
        <v>12</v>
      </c>
      <c r="H55" s="11">
        <f t="shared" si="20"/>
        <v>11.6220181299333</v>
      </c>
      <c r="I55" s="11">
        <f t="shared" si="21"/>
        <v>284.772018129933</v>
      </c>
      <c r="J55" s="11">
        <f t="shared" si="22"/>
        <v>0.0746469588475098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1.72609291524359</v>
      </c>
      <c r="P55" s="11">
        <f t="shared" si="25"/>
        <v>0.128847586811166</v>
      </c>
      <c r="Q55" s="16">
        <f t="shared" si="26"/>
        <v>0.0167501862854516</v>
      </c>
      <c r="R55" s="11">
        <f t="shared" si="27"/>
        <v>0.115864991666667</v>
      </c>
      <c r="S55" s="17">
        <f t="shared" si="28"/>
        <v>0.144566413413642</v>
      </c>
      <c r="T55" s="3">
        <v>0.01</v>
      </c>
      <c r="U55" s="18">
        <f t="shared" si="29"/>
        <v>0.00144566413413642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0.0205456641341364</v>
      </c>
      <c r="AR55" s="25">
        <f t="shared" si="35"/>
        <v>89.1269166666667</v>
      </c>
      <c r="AS55" s="1">
        <f t="shared" si="36"/>
        <v>0.13</v>
      </c>
      <c r="AT55" s="2">
        <f>$E$3/12</f>
        <v>19.2</v>
      </c>
      <c r="AU55" s="1">
        <f t="shared" si="37"/>
        <v>30623.0504922405</v>
      </c>
      <c r="AV55" s="1">
        <f>SUM(AU44:AU55)</f>
        <v>529983.525357673</v>
      </c>
    </row>
    <row r="56" s="1" customFormat="1" spans="1:46">
      <c r="A56" s="6"/>
      <c r="B56" s="6"/>
      <c r="C56" s="9">
        <v>12</v>
      </c>
      <c r="D56" s="12">
        <v>6.1630924363871</v>
      </c>
      <c r="E56" s="13">
        <f t="shared" si="38"/>
        <v>11.6220181299333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4.02</v>
      </c>
      <c r="E60" s="9"/>
      <c r="F60" s="9"/>
      <c r="G60" s="6">
        <v>1</v>
      </c>
      <c r="H60" s="11">
        <f t="shared" ref="H60:H71" si="40">E61</f>
        <v>4.02</v>
      </c>
      <c r="I60" s="11">
        <f t="shared" ref="I60:I71" si="41">H60+273.15</f>
        <v>277.17</v>
      </c>
      <c r="J60" s="11">
        <f t="shared" ref="J60:J71" si="42">EXP(($C$18*(I60-$C$16))/($C$19*I60*$C$16))</f>
        <v>0.0292239748640544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0.0403203181199358</v>
      </c>
      <c r="Q60" s="16">
        <f t="shared" ref="Q60:Q71" si="46">P60*$B$62</f>
        <v>0.00403203181199358</v>
      </c>
      <c r="R60" s="11">
        <f t="shared" ref="R60:R71" si="47">L60*$B$62</f>
        <v>0.13797</v>
      </c>
      <c r="S60" s="17">
        <f t="shared" ref="S60:S71" si="48">Q60/R60</f>
        <v>0.0292239748640544</v>
      </c>
      <c r="T60" s="3">
        <v>0.01</v>
      </c>
      <c r="U60" s="18">
        <f t="shared" ref="U60:U71" si="49">S60*T60</f>
        <v>0.000292239748640544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0.0125922397486405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9.54166666666667</v>
      </c>
      <c r="AU60" s="1">
        <f t="shared" ref="AU60:AU71" si="57">AT60*10000*AS60*0.67*AR60*AQ60</f>
        <v>11106.7421974642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3.12478878132258</v>
      </c>
      <c r="E61" s="13">
        <f t="shared" ref="E61:E72" si="58">D60</f>
        <v>4.02</v>
      </c>
      <c r="F61" s="9" t="s">
        <v>109</v>
      </c>
      <c r="G61" s="6">
        <v>2</v>
      </c>
      <c r="H61" s="11">
        <f t="shared" si="40"/>
        <v>3.12478878132258</v>
      </c>
      <c r="I61" s="11">
        <f t="shared" si="41"/>
        <v>276.274788781323</v>
      </c>
      <c r="J61" s="11">
        <f t="shared" si="42"/>
        <v>0.0260797773028981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2.71907968188006</v>
      </c>
      <c r="P61" s="11">
        <f t="shared" si="45"/>
        <v>0.070912992572267</v>
      </c>
      <c r="Q61" s="16">
        <f t="shared" si="46"/>
        <v>0.0070912992572267</v>
      </c>
      <c r="R61" s="11">
        <f t="shared" si="47"/>
        <v>0.13797</v>
      </c>
      <c r="S61" s="17">
        <f t="shared" si="48"/>
        <v>0.0513973998494361</v>
      </c>
      <c r="T61" s="3">
        <v>0.01</v>
      </c>
      <c r="U61" s="18">
        <f t="shared" si="49"/>
        <v>0.000513973998494361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0.0128139739984944</v>
      </c>
      <c r="AR61" s="25">
        <f t="shared" si="55"/>
        <v>137.97</v>
      </c>
      <c r="AS61" s="1">
        <f t="shared" si="56"/>
        <v>0.1</v>
      </c>
      <c r="AT61" s="2">
        <f>$E$5/12</f>
        <v>9.54166666666667</v>
      </c>
      <c r="AU61" s="1">
        <f t="shared" si="57"/>
        <v>11302.3186158485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3.53054505135714</v>
      </c>
      <c r="E62" s="13">
        <f t="shared" si="58"/>
        <v>3.12478878132258</v>
      </c>
      <c r="F62" s="9" t="s">
        <v>109</v>
      </c>
      <c r="G62" s="6">
        <v>3</v>
      </c>
      <c r="H62" s="11">
        <f t="shared" si="40"/>
        <v>3.53054505135714</v>
      </c>
      <c r="I62" s="11">
        <f t="shared" si="41"/>
        <v>276.680545051357</v>
      </c>
      <c r="J62" s="11">
        <f t="shared" si="42"/>
        <v>0.0274631414305964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4.0278666893078</v>
      </c>
      <c r="P62" s="11">
        <f t="shared" si="45"/>
        <v>0.110617872552048</v>
      </c>
      <c r="Q62" s="16">
        <f t="shared" si="46"/>
        <v>0.0110617872552048</v>
      </c>
      <c r="R62" s="11">
        <f t="shared" si="47"/>
        <v>0.13797</v>
      </c>
      <c r="S62" s="17">
        <f t="shared" si="48"/>
        <v>0.0801753080757036</v>
      </c>
      <c r="T62" s="3">
        <v>0.01</v>
      </c>
      <c r="U62" s="18">
        <f t="shared" si="49"/>
        <v>0.000801753080757036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0.013101753080757</v>
      </c>
      <c r="AR62" s="25">
        <f t="shared" si="55"/>
        <v>137.97</v>
      </c>
      <c r="AS62" s="1">
        <f t="shared" si="56"/>
        <v>0.1</v>
      </c>
      <c r="AT62" s="2">
        <f>$E$5/12</f>
        <v>9.54166666666667</v>
      </c>
      <c r="AU62" s="1">
        <f t="shared" si="57"/>
        <v>11556.1486048192</v>
      </c>
    </row>
    <row r="63" s="1" customFormat="1" spans="1:47">
      <c r="A63" s="6"/>
      <c r="B63" s="6"/>
      <c r="C63" s="9">
        <v>3</v>
      </c>
      <c r="D63" s="12">
        <v>11.4290840843226</v>
      </c>
      <c r="E63" s="13">
        <f t="shared" si="58"/>
        <v>3.53054505135714</v>
      </c>
      <c r="F63" s="9" t="s">
        <v>109</v>
      </c>
      <c r="G63" s="6">
        <v>4</v>
      </c>
      <c r="H63" s="11">
        <f t="shared" si="40"/>
        <v>11.4290840843226</v>
      </c>
      <c r="I63" s="11">
        <f t="shared" si="41"/>
        <v>284.579084084323</v>
      </c>
      <c r="J63" s="11">
        <f t="shared" si="42"/>
        <v>0.0729365001635604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5.29694881675575</v>
      </c>
      <c r="P63" s="11">
        <f t="shared" si="45"/>
        <v>0.386340908239677</v>
      </c>
      <c r="Q63" s="16">
        <f t="shared" si="46"/>
        <v>0.0386340908239677</v>
      </c>
      <c r="R63" s="11">
        <f t="shared" si="47"/>
        <v>0.13797</v>
      </c>
      <c r="S63" s="17">
        <f t="shared" si="48"/>
        <v>0.280018053373687</v>
      </c>
      <c r="T63" s="3">
        <v>0.01</v>
      </c>
      <c r="U63" s="18">
        <f t="shared" si="49"/>
        <v>0.00280018053373687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0.0208501805337369</v>
      </c>
      <c r="AR63" s="25">
        <f t="shared" si="55"/>
        <v>137.97</v>
      </c>
      <c r="AS63" s="1">
        <f t="shared" si="56"/>
        <v>0.1</v>
      </c>
      <c r="AT63" s="2">
        <f>$E$5/12</f>
        <v>9.54166666666667</v>
      </c>
      <c r="AU63" s="1">
        <f t="shared" si="57"/>
        <v>18390.4995919256</v>
      </c>
    </row>
    <row r="64" s="1" customFormat="1" spans="1:47">
      <c r="A64" s="6"/>
      <c r="B64" s="6"/>
      <c r="C64" s="9">
        <v>4</v>
      </c>
      <c r="D64" s="12">
        <v>16.6257141684</v>
      </c>
      <c r="E64" s="13">
        <f t="shared" si="58"/>
        <v>11.4290840843226</v>
      </c>
      <c r="F64" s="9" t="s">
        <v>109</v>
      </c>
      <c r="G64" s="6">
        <v>5</v>
      </c>
      <c r="H64" s="11">
        <f t="shared" si="40"/>
        <v>16.6257141684</v>
      </c>
      <c r="I64" s="11">
        <f t="shared" si="41"/>
        <v>289.7757141684</v>
      </c>
      <c r="J64" s="11">
        <f t="shared" si="42"/>
        <v>0.134716314673059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4.66507751309027</v>
      </c>
      <c r="O64" s="11">
        <f t="shared" si="59"/>
        <v>1.6252303954258</v>
      </c>
      <c r="P64" s="11">
        <f t="shared" si="45"/>
        <v>0.218945049366403</v>
      </c>
      <c r="Q64" s="16">
        <f t="shared" si="46"/>
        <v>0.0218945049366403</v>
      </c>
      <c r="R64" s="11">
        <f t="shared" si="47"/>
        <v>0.13797</v>
      </c>
      <c r="S64" s="17">
        <f t="shared" si="48"/>
        <v>0.158690330772199</v>
      </c>
      <c r="T64" s="3">
        <v>0.01</v>
      </c>
      <c r="U64" s="18">
        <f t="shared" si="49"/>
        <v>0.00158690330772199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0.019636903307722</v>
      </c>
      <c r="AR64" s="25">
        <f t="shared" si="55"/>
        <v>137.97</v>
      </c>
      <c r="AS64" s="1">
        <f t="shared" si="56"/>
        <v>0.1</v>
      </c>
      <c r="AT64" s="2">
        <f>$E$5/12</f>
        <v>9.54166666666667</v>
      </c>
      <c r="AU64" s="1">
        <f t="shared" si="57"/>
        <v>17320.3518158036</v>
      </c>
    </row>
    <row r="65" s="1" customFormat="1" spans="1:47">
      <c r="A65" s="6"/>
      <c r="B65" s="6"/>
      <c r="C65" s="9">
        <v>5</v>
      </c>
      <c r="D65" s="12">
        <v>20.0693643464516</v>
      </c>
      <c r="E65" s="13">
        <f t="shared" si="58"/>
        <v>16.6257141684</v>
      </c>
      <c r="F65" s="9" t="s">
        <v>111</v>
      </c>
      <c r="G65" s="6">
        <v>6</v>
      </c>
      <c r="H65" s="11">
        <f t="shared" si="40"/>
        <v>20.0693643464516</v>
      </c>
      <c r="I65" s="11">
        <f t="shared" si="41"/>
        <v>293.219364346452</v>
      </c>
      <c r="J65" s="11">
        <f t="shared" si="42"/>
        <v>0.199894987089997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2.7859853460594</v>
      </c>
      <c r="P65" s="11">
        <f t="shared" si="45"/>
        <v>0.556904504783466</v>
      </c>
      <c r="Q65" s="16">
        <f t="shared" si="46"/>
        <v>0.0556904504783466</v>
      </c>
      <c r="R65" s="11">
        <f t="shared" si="47"/>
        <v>0.13797</v>
      </c>
      <c r="S65" s="17">
        <f t="shared" si="48"/>
        <v>0.40364173717726</v>
      </c>
      <c r="T65" s="3">
        <v>0.01</v>
      </c>
      <c r="U65" s="18">
        <f t="shared" si="49"/>
        <v>0.0040364173717726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0.0220864173717726</v>
      </c>
      <c r="AR65" s="25">
        <f t="shared" si="55"/>
        <v>137.97</v>
      </c>
      <c r="AS65" s="1">
        <f t="shared" si="56"/>
        <v>0.1</v>
      </c>
      <c r="AT65" s="2">
        <f>$E$5/12</f>
        <v>9.54166666666667</v>
      </c>
      <c r="AU65" s="1">
        <f t="shared" si="57"/>
        <v>19480.898450997</v>
      </c>
    </row>
    <row r="66" s="1" customFormat="1" spans="1:47">
      <c r="A66" s="6"/>
      <c r="B66" s="6"/>
      <c r="C66" s="9">
        <v>6</v>
      </c>
      <c r="D66" s="12">
        <v>24.25955573</v>
      </c>
      <c r="E66" s="13">
        <f t="shared" si="58"/>
        <v>20.0693643464516</v>
      </c>
      <c r="F66" s="9" t="s">
        <v>109</v>
      </c>
      <c r="G66" s="6">
        <v>7</v>
      </c>
      <c r="H66" s="11">
        <f t="shared" si="40"/>
        <v>24.25955573</v>
      </c>
      <c r="I66" s="11">
        <f t="shared" si="41"/>
        <v>297.40955573</v>
      </c>
      <c r="J66" s="11">
        <f t="shared" si="42"/>
        <v>0.319142347800127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3.60878084127593</v>
      </c>
      <c r="P66" s="11">
        <f t="shared" si="45"/>
        <v>1.15171479038092</v>
      </c>
      <c r="Q66" s="16">
        <f t="shared" si="46"/>
        <v>0.115171479038092</v>
      </c>
      <c r="R66" s="11">
        <f t="shared" si="47"/>
        <v>0.13797</v>
      </c>
      <c r="S66" s="17">
        <f t="shared" si="48"/>
        <v>0.83475740405952</v>
      </c>
      <c r="T66" s="3">
        <v>0.01</v>
      </c>
      <c r="U66" s="18">
        <f t="shared" si="49"/>
        <v>0.0083475740405952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0.0315475740405952</v>
      </c>
      <c r="AR66" s="25">
        <f t="shared" si="55"/>
        <v>137.97</v>
      </c>
      <c r="AS66" s="1">
        <f t="shared" si="56"/>
        <v>0.1</v>
      </c>
      <c r="AT66" s="2">
        <f>$E$5/12</f>
        <v>9.54166666666667</v>
      </c>
      <c r="AU66" s="1">
        <f t="shared" si="57"/>
        <v>27825.9292086727</v>
      </c>
    </row>
    <row r="67" s="1" customFormat="1" spans="1:47">
      <c r="A67" s="6"/>
      <c r="B67" s="6"/>
      <c r="C67" s="9">
        <v>7</v>
      </c>
      <c r="D67" s="12">
        <v>26.7703265516129</v>
      </c>
      <c r="E67" s="13">
        <f t="shared" si="58"/>
        <v>24.25955573</v>
      </c>
      <c r="F67" s="9" t="s">
        <v>109</v>
      </c>
      <c r="G67" s="6">
        <v>8</v>
      </c>
      <c r="H67" s="11">
        <f t="shared" si="40"/>
        <v>26.7703265516129</v>
      </c>
      <c r="I67" s="11">
        <f t="shared" si="41"/>
        <v>299.920326551613</v>
      </c>
      <c r="J67" s="11">
        <f t="shared" si="42"/>
        <v>0.419770260264682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3.83676605089501</v>
      </c>
      <c r="P67" s="11">
        <f t="shared" si="45"/>
        <v>1.6105602837589</v>
      </c>
      <c r="Q67" s="16">
        <f t="shared" si="46"/>
        <v>0.16105602837589</v>
      </c>
      <c r="R67" s="11">
        <f t="shared" si="47"/>
        <v>0.13797</v>
      </c>
      <c r="S67" s="17">
        <f t="shared" si="48"/>
        <v>1.16732643600703</v>
      </c>
      <c r="T67" s="3">
        <v>0.01</v>
      </c>
      <c r="U67" s="18">
        <f t="shared" si="49"/>
        <v>0.0116732643600703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0.0348732643600703</v>
      </c>
      <c r="AR67" s="25">
        <f t="shared" si="55"/>
        <v>137.97</v>
      </c>
      <c r="AS67" s="1">
        <f t="shared" si="56"/>
        <v>0.1</v>
      </c>
      <c r="AT67" s="2">
        <f>$E$5/12</f>
        <v>9.54166666666667</v>
      </c>
      <c r="AU67" s="1">
        <f t="shared" si="57"/>
        <v>30759.2902107136</v>
      </c>
    </row>
    <row r="68" s="1" customFormat="1" spans="1:47">
      <c r="A68" s="6"/>
      <c r="B68" s="6"/>
      <c r="C68" s="9">
        <v>8</v>
      </c>
      <c r="D68" s="12">
        <v>27.3282486670968</v>
      </c>
      <c r="E68" s="13">
        <f t="shared" si="58"/>
        <v>26.7703265516129</v>
      </c>
      <c r="F68" s="9" t="s">
        <v>109</v>
      </c>
      <c r="G68" s="6">
        <v>9</v>
      </c>
      <c r="H68" s="11">
        <f t="shared" si="40"/>
        <v>27.3282486670968</v>
      </c>
      <c r="I68" s="11">
        <f t="shared" si="41"/>
        <v>300.478248667097</v>
      </c>
      <c r="J68" s="11">
        <f t="shared" si="42"/>
        <v>0.445852048779428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3.60590576713612</v>
      </c>
      <c r="P68" s="11">
        <f t="shared" si="45"/>
        <v>1.60770047398319</v>
      </c>
      <c r="Q68" s="16">
        <f t="shared" si="46"/>
        <v>0.160770047398319</v>
      </c>
      <c r="R68" s="11">
        <f t="shared" si="47"/>
        <v>0.13797</v>
      </c>
      <c r="S68" s="17">
        <f t="shared" si="48"/>
        <v>1.16525365947901</v>
      </c>
      <c r="T68" s="3">
        <v>0.01</v>
      </c>
      <c r="U68" s="18">
        <f t="shared" si="49"/>
        <v>0.0116525365947901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0.0297025365947901</v>
      </c>
      <c r="AR68" s="25">
        <f t="shared" si="55"/>
        <v>137.97</v>
      </c>
      <c r="AS68" s="1">
        <f t="shared" si="56"/>
        <v>0.1</v>
      </c>
      <c r="AT68" s="2">
        <f>$E$5/12</f>
        <v>9.54166666666667</v>
      </c>
      <c r="AU68" s="1">
        <f t="shared" si="57"/>
        <v>26198.5495157601</v>
      </c>
    </row>
    <row r="69" s="1" customFormat="1" spans="1:47">
      <c r="A69" s="6"/>
      <c r="B69" s="6"/>
      <c r="C69" s="9">
        <v>9</v>
      </c>
      <c r="D69" s="12">
        <v>23.2224855933333</v>
      </c>
      <c r="E69" s="13">
        <f t="shared" si="58"/>
        <v>27.3282486670968</v>
      </c>
      <c r="F69" s="9" t="s">
        <v>109</v>
      </c>
      <c r="G69" s="6">
        <v>10</v>
      </c>
      <c r="H69" s="11">
        <f t="shared" si="40"/>
        <v>23.2224855933333</v>
      </c>
      <c r="I69" s="11">
        <f t="shared" si="41"/>
        <v>296.372485593333</v>
      </c>
      <c r="J69" s="11">
        <f t="shared" si="42"/>
        <v>0.284598023018728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3.37790529315292</v>
      </c>
      <c r="P69" s="11">
        <f t="shared" si="45"/>
        <v>0.961345168375818</v>
      </c>
      <c r="Q69" s="16">
        <f t="shared" si="46"/>
        <v>0.0961345168375818</v>
      </c>
      <c r="R69" s="11">
        <f t="shared" si="47"/>
        <v>0.13797</v>
      </c>
      <c r="S69" s="17">
        <f t="shared" si="48"/>
        <v>0.696778407172442</v>
      </c>
      <c r="T69" s="3">
        <v>0.01</v>
      </c>
      <c r="U69" s="18">
        <f t="shared" si="49"/>
        <v>0.00696778407172442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0.0250177840717244</v>
      </c>
      <c r="AR69" s="25">
        <f t="shared" si="55"/>
        <v>137.97</v>
      </c>
      <c r="AS69" s="1">
        <f t="shared" si="56"/>
        <v>0.1</v>
      </c>
      <c r="AT69" s="2">
        <f>$E$5/12</f>
        <v>9.54166666666667</v>
      </c>
      <c r="AU69" s="1">
        <f t="shared" si="57"/>
        <v>22066.4539099542</v>
      </c>
    </row>
    <row r="70" s="1" customFormat="1" spans="1:47">
      <c r="A70" s="6"/>
      <c r="B70" s="6"/>
      <c r="C70" s="9">
        <v>10</v>
      </c>
      <c r="D70" s="12">
        <v>16.880708726129</v>
      </c>
      <c r="E70" s="13">
        <f t="shared" si="58"/>
        <v>23.2224855933333</v>
      </c>
      <c r="F70" s="9" t="s">
        <v>109</v>
      </c>
      <c r="G70" s="6">
        <v>11</v>
      </c>
      <c r="H70" s="11">
        <f t="shared" si="40"/>
        <v>16.880708726129</v>
      </c>
      <c r="I70" s="11">
        <f t="shared" si="41"/>
        <v>290.030708726129</v>
      </c>
      <c r="J70" s="11">
        <f t="shared" si="42"/>
        <v>0.138755480369636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2.29573211853825</v>
      </c>
      <c r="O70" s="11">
        <f t="shared" si="59"/>
        <v>1.50052800623886</v>
      </c>
      <c r="P70" s="11">
        <f t="shared" si="45"/>
        <v>0.208206484313764</v>
      </c>
      <c r="Q70" s="16">
        <f t="shared" si="46"/>
        <v>0.0208206484313764</v>
      </c>
      <c r="R70" s="11">
        <f t="shared" si="47"/>
        <v>0.13797</v>
      </c>
      <c r="S70" s="17">
        <f t="shared" si="48"/>
        <v>0.150907069880238</v>
      </c>
      <c r="T70" s="3">
        <v>0.01</v>
      </c>
      <c r="U70" s="18">
        <f t="shared" si="49"/>
        <v>0.00150907069880238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0.0138090706988024</v>
      </c>
      <c r="AR70" s="25">
        <f t="shared" si="55"/>
        <v>137.97</v>
      </c>
      <c r="AS70" s="1">
        <f t="shared" si="56"/>
        <v>0.1</v>
      </c>
      <c r="AT70" s="2">
        <f>$E$5/12</f>
        <v>9.54166666666667</v>
      </c>
      <c r="AU70" s="1">
        <f t="shared" si="57"/>
        <v>12180.0244674275</v>
      </c>
    </row>
    <row r="71" s="1" customFormat="1" spans="1:48">
      <c r="A71" s="6"/>
      <c r="B71" s="6"/>
      <c r="C71" s="9">
        <v>11</v>
      </c>
      <c r="D71" s="12">
        <v>11.6220181299333</v>
      </c>
      <c r="E71" s="13">
        <f t="shared" si="58"/>
        <v>16.880708726129</v>
      </c>
      <c r="F71" s="9" t="s">
        <v>111</v>
      </c>
      <c r="G71" s="6">
        <v>12</v>
      </c>
      <c r="H71" s="11">
        <f t="shared" si="40"/>
        <v>11.6220181299333</v>
      </c>
      <c r="I71" s="11">
        <f t="shared" si="41"/>
        <v>284.772018129933</v>
      </c>
      <c r="J71" s="11">
        <f t="shared" si="42"/>
        <v>0.0746469588475098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2.67202152192509</v>
      </c>
      <c r="P71" s="11">
        <f t="shared" si="45"/>
        <v>0.199458280586803</v>
      </c>
      <c r="Q71" s="16">
        <f t="shared" si="46"/>
        <v>0.0199458280586803</v>
      </c>
      <c r="R71" s="11">
        <f t="shared" si="47"/>
        <v>0.13797</v>
      </c>
      <c r="S71" s="17">
        <f t="shared" si="48"/>
        <v>0.144566413413643</v>
      </c>
      <c r="T71" s="3">
        <v>0.01</v>
      </c>
      <c r="U71" s="18">
        <f t="shared" si="49"/>
        <v>0.00144566413413643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0.0137456641341364</v>
      </c>
      <c r="AR71" s="25">
        <f t="shared" si="55"/>
        <v>137.97</v>
      </c>
      <c r="AS71" s="1">
        <f t="shared" si="56"/>
        <v>0.1</v>
      </c>
      <c r="AT71" s="2">
        <f>$E$5/12</f>
        <v>9.54166666666667</v>
      </c>
      <c r="AU71" s="1">
        <f t="shared" si="57"/>
        <v>12124.097930018</v>
      </c>
      <c r="AV71" s="1">
        <f>SUM(AU60:AU71)</f>
        <v>220311.304519404</v>
      </c>
    </row>
    <row r="72" s="1" customFormat="1" spans="1:46">
      <c r="A72" s="6"/>
      <c r="B72" s="6"/>
      <c r="C72" s="9">
        <v>12</v>
      </c>
      <c r="D72" s="12">
        <v>6.1630924363871</v>
      </c>
      <c r="E72" s="13">
        <f t="shared" si="58"/>
        <v>11.6220181299333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4.02</v>
      </c>
      <c r="E76" s="9"/>
      <c r="F76" s="9"/>
      <c r="G76" s="6">
        <v>1</v>
      </c>
      <c r="H76" s="11">
        <f t="shared" ref="H76:H87" si="60">E77</f>
        <v>4.02</v>
      </c>
      <c r="I76" s="11">
        <f t="shared" ref="I76:I87" si="61">H76+273.15</f>
        <v>277.17</v>
      </c>
      <c r="J76" s="11">
        <f t="shared" ref="J76:J87" si="62">EXP(($C$18*(I76-$C$16))/($C$19*I76*$C$16))</f>
        <v>0.0292239748640544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0.00228712915614186</v>
      </c>
      <c r="Q76" s="16">
        <f t="shared" ref="Q76:Q87" si="66">P76*$B$78</f>
        <v>0.000297326790298442</v>
      </c>
      <c r="R76" s="11">
        <f t="shared" ref="R76:R87" si="67">L76*$B$78</f>
        <v>0.0101740708333333</v>
      </c>
      <c r="S76" s="17">
        <f t="shared" ref="S76:S87" si="68">Q76/R76</f>
        <v>0.0292239748640545</v>
      </c>
      <c r="T76" s="3">
        <v>0.01</v>
      </c>
      <c r="U76" s="18">
        <f t="shared" ref="U76:U87" si="69">S76*T76</f>
        <v>0.000292239748640545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0.0118922397486405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3.12478878132258</v>
      </c>
      <c r="E77" s="13">
        <f t="shared" ref="E77:E88" si="78">D76</f>
        <v>4.02</v>
      </c>
      <c r="F77" s="9" t="s">
        <v>109</v>
      </c>
      <c r="G77" s="6">
        <v>2</v>
      </c>
      <c r="H77" s="11">
        <f t="shared" si="60"/>
        <v>3.12478878132258</v>
      </c>
      <c r="I77" s="11">
        <f t="shared" si="61"/>
        <v>276.274788781323</v>
      </c>
      <c r="J77" s="11">
        <f t="shared" si="62"/>
        <v>0.0260797773028981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0.154237037510525</v>
      </c>
      <c r="P77" s="11">
        <f t="shared" si="65"/>
        <v>0.00402246759013322</v>
      </c>
      <c r="Q77" s="16">
        <f t="shared" si="66"/>
        <v>0.000522920786717319</v>
      </c>
      <c r="R77" s="11">
        <f t="shared" si="67"/>
        <v>0.0101740708333333</v>
      </c>
      <c r="S77" s="17">
        <f t="shared" si="68"/>
        <v>0.0513973998494363</v>
      </c>
      <c r="T77" s="3">
        <v>0.01</v>
      </c>
      <c r="U77" s="18">
        <f t="shared" si="69"/>
        <v>0.000513973998494363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0.0121139739984944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3.53054505135714</v>
      </c>
      <c r="E78" s="13">
        <f t="shared" si="78"/>
        <v>3.12478878132258</v>
      </c>
      <c r="F78" s="9" t="s">
        <v>109</v>
      </c>
      <c r="G78" s="6">
        <v>3</v>
      </c>
      <c r="H78" s="11">
        <f t="shared" si="60"/>
        <v>3.53054505135714</v>
      </c>
      <c r="I78" s="11">
        <f t="shared" si="61"/>
        <v>276.680545051357</v>
      </c>
      <c r="J78" s="11">
        <f t="shared" si="62"/>
        <v>0.0274631414305964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0.228476653253725</v>
      </c>
      <c r="P78" s="11">
        <f t="shared" si="65"/>
        <v>0.00627468664189639</v>
      </c>
      <c r="Q78" s="16">
        <f t="shared" si="66"/>
        <v>0.00081570926344653</v>
      </c>
      <c r="R78" s="11">
        <f t="shared" si="67"/>
        <v>0.0101740708333333</v>
      </c>
      <c r="S78" s="17">
        <f t="shared" si="68"/>
        <v>0.0801753080757038</v>
      </c>
      <c r="T78" s="3">
        <v>0.01</v>
      </c>
      <c r="U78" s="18">
        <f t="shared" si="69"/>
        <v>0.000801753080757038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0.012401753080757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11.4290840843226</v>
      </c>
      <c r="E79" s="13">
        <f t="shared" si="78"/>
        <v>3.53054505135714</v>
      </c>
      <c r="F79" s="9" t="s">
        <v>109</v>
      </c>
      <c r="G79" s="6">
        <v>4</v>
      </c>
      <c r="H79" s="11">
        <f t="shared" si="60"/>
        <v>11.4290840843226</v>
      </c>
      <c r="I79" s="11">
        <f t="shared" si="61"/>
        <v>284.579084084323</v>
      </c>
      <c r="J79" s="11">
        <f t="shared" si="62"/>
        <v>0.0729365001635604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0.300464049945162</v>
      </c>
      <c r="P79" s="11">
        <f t="shared" si="65"/>
        <v>0.0219147962279693</v>
      </c>
      <c r="Q79" s="16">
        <f t="shared" si="66"/>
        <v>0.00284892350963601</v>
      </c>
      <c r="R79" s="11">
        <f t="shared" si="67"/>
        <v>0.0101740708333333</v>
      </c>
      <c r="S79" s="17">
        <f t="shared" si="68"/>
        <v>0.280018053373688</v>
      </c>
      <c r="T79" s="3">
        <v>0.01</v>
      </c>
      <c r="U79" s="18">
        <f t="shared" si="69"/>
        <v>0.00280018053373688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0.0219001805337369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16.6257141684</v>
      </c>
      <c r="E80" s="13">
        <f t="shared" si="78"/>
        <v>11.4290840843226</v>
      </c>
      <c r="F80" s="9" t="s">
        <v>109</v>
      </c>
      <c r="G80" s="6">
        <v>5</v>
      </c>
      <c r="H80" s="11">
        <f t="shared" si="60"/>
        <v>16.6257141684</v>
      </c>
      <c r="I80" s="11">
        <f t="shared" si="61"/>
        <v>289.7757141684</v>
      </c>
      <c r="J80" s="11">
        <f t="shared" si="62"/>
        <v>0.134716314673059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0.264621791031333</v>
      </c>
      <c r="O80" s="11">
        <f t="shared" si="79"/>
        <v>0.0921895460191929</v>
      </c>
      <c r="P80" s="11">
        <f t="shared" si="65"/>
        <v>0.0124194358910881</v>
      </c>
      <c r="Q80" s="16">
        <f t="shared" si="66"/>
        <v>0.00161452666584145</v>
      </c>
      <c r="R80" s="11">
        <f t="shared" si="67"/>
        <v>0.0101740708333333</v>
      </c>
      <c r="S80" s="17">
        <f t="shared" si="68"/>
        <v>0.1586903307722</v>
      </c>
      <c r="T80" s="3">
        <v>0.01</v>
      </c>
      <c r="U80" s="18">
        <f t="shared" si="69"/>
        <v>0.001586903307722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0.020686903307722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20.0693643464516</v>
      </c>
      <c r="E81" s="13">
        <f t="shared" si="78"/>
        <v>16.6257141684</v>
      </c>
      <c r="F81" s="9" t="s">
        <v>111</v>
      </c>
      <c r="G81" s="6">
        <v>6</v>
      </c>
      <c r="H81" s="11">
        <f t="shared" si="60"/>
        <v>20.0693643464516</v>
      </c>
      <c r="I81" s="11">
        <f t="shared" si="61"/>
        <v>293.219364346452</v>
      </c>
      <c r="J81" s="11">
        <f t="shared" si="62"/>
        <v>0.199894987089997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0.158032193461438</v>
      </c>
      <c r="P81" s="11">
        <f t="shared" si="65"/>
        <v>0.0315898432717782</v>
      </c>
      <c r="Q81" s="16">
        <f t="shared" si="66"/>
        <v>0.00410667962533116</v>
      </c>
      <c r="R81" s="11">
        <f t="shared" si="67"/>
        <v>0.0101740708333333</v>
      </c>
      <c r="S81" s="17">
        <f t="shared" si="68"/>
        <v>0.403641737177261</v>
      </c>
      <c r="T81" s="3">
        <v>0.01</v>
      </c>
      <c r="U81" s="18">
        <f t="shared" si="69"/>
        <v>0.00403641737177261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0.0231364173717726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24.25955573</v>
      </c>
      <c r="E82" s="13">
        <f t="shared" si="78"/>
        <v>20.0693643464516</v>
      </c>
      <c r="F82" s="9" t="s">
        <v>109</v>
      </c>
      <c r="G82" s="6">
        <v>7</v>
      </c>
      <c r="H82" s="11">
        <f t="shared" si="60"/>
        <v>24.25955573</v>
      </c>
      <c r="I82" s="11">
        <f t="shared" si="61"/>
        <v>297.40955573</v>
      </c>
      <c r="J82" s="11">
        <f t="shared" si="62"/>
        <v>0.319142347800127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0.204704433522993</v>
      </c>
      <c r="P82" s="11">
        <f t="shared" si="65"/>
        <v>0.0653298535196231</v>
      </c>
      <c r="Q82" s="16">
        <f t="shared" si="66"/>
        <v>0.00849288095755101</v>
      </c>
      <c r="R82" s="11">
        <f t="shared" si="67"/>
        <v>0.0101740708333333</v>
      </c>
      <c r="S82" s="17">
        <f t="shared" si="68"/>
        <v>0.834757404059522</v>
      </c>
      <c r="T82" s="3">
        <v>0.01</v>
      </c>
      <c r="U82" s="18">
        <f t="shared" si="69"/>
        <v>0.00834757404059522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0.0332475740405952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26.7703265516129</v>
      </c>
      <c r="E83" s="13">
        <f t="shared" si="78"/>
        <v>24.25955573</v>
      </c>
      <c r="F83" s="9" t="s">
        <v>109</v>
      </c>
      <c r="G83" s="6">
        <v>8</v>
      </c>
      <c r="H83" s="11">
        <f t="shared" si="60"/>
        <v>26.7703265516129</v>
      </c>
      <c r="I83" s="11">
        <f t="shared" si="61"/>
        <v>299.920326551613</v>
      </c>
      <c r="J83" s="11">
        <f t="shared" si="62"/>
        <v>0.419770260264682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0.217636663336703</v>
      </c>
      <c r="P83" s="11">
        <f t="shared" si="65"/>
        <v>0.091357398811985</v>
      </c>
      <c r="Q83" s="16">
        <f t="shared" si="66"/>
        <v>0.011876461845558</v>
      </c>
      <c r="R83" s="11">
        <f t="shared" si="67"/>
        <v>0.0101740708333333</v>
      </c>
      <c r="S83" s="17">
        <f t="shared" si="68"/>
        <v>1.16732643600703</v>
      </c>
      <c r="T83" s="3">
        <v>0.01</v>
      </c>
      <c r="U83" s="18">
        <f t="shared" si="69"/>
        <v>0.0116732643600703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0.0365732643600703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27.3282486670968</v>
      </c>
      <c r="E84" s="13">
        <f t="shared" si="78"/>
        <v>26.7703265516129</v>
      </c>
      <c r="F84" s="9" t="s">
        <v>109</v>
      </c>
      <c r="G84" s="6">
        <v>9</v>
      </c>
      <c r="H84" s="11">
        <f t="shared" si="60"/>
        <v>27.3282486670968</v>
      </c>
      <c r="I84" s="11">
        <f t="shared" si="61"/>
        <v>300.478248667097</v>
      </c>
      <c r="J84" s="11">
        <f t="shared" si="62"/>
        <v>0.445852048779428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0.204541347858052</v>
      </c>
      <c r="P84" s="11">
        <f t="shared" si="65"/>
        <v>0.0911951790026181</v>
      </c>
      <c r="Q84" s="16">
        <f t="shared" si="66"/>
        <v>0.0118553732703404</v>
      </c>
      <c r="R84" s="11">
        <f t="shared" si="67"/>
        <v>0.0101740708333333</v>
      </c>
      <c r="S84" s="17">
        <f t="shared" si="68"/>
        <v>1.16525365947902</v>
      </c>
      <c r="T84" s="3">
        <v>0.01</v>
      </c>
      <c r="U84" s="18">
        <f t="shared" si="69"/>
        <v>0.0116525365947902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0.0307525365947902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23.2224855933333</v>
      </c>
      <c r="E85" s="13">
        <f t="shared" si="78"/>
        <v>27.3282486670968</v>
      </c>
      <c r="F85" s="9" t="s">
        <v>109</v>
      </c>
      <c r="G85" s="6">
        <v>10</v>
      </c>
      <c r="H85" s="11">
        <f t="shared" si="60"/>
        <v>23.2224855933333</v>
      </c>
      <c r="I85" s="11">
        <f t="shared" si="61"/>
        <v>296.372485593333</v>
      </c>
      <c r="J85" s="11">
        <f t="shared" si="62"/>
        <v>0.284598023018728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0.191608252188767</v>
      </c>
      <c r="P85" s="11">
        <f t="shared" si="65"/>
        <v>0.0545313297669969</v>
      </c>
      <c r="Q85" s="16">
        <f t="shared" si="66"/>
        <v>0.0070890728697096</v>
      </c>
      <c r="R85" s="11">
        <f t="shared" si="67"/>
        <v>0.0101740708333333</v>
      </c>
      <c r="S85" s="17">
        <f t="shared" si="68"/>
        <v>0.696778407172444</v>
      </c>
      <c r="T85" s="3">
        <v>0.01</v>
      </c>
      <c r="U85" s="18">
        <f t="shared" si="69"/>
        <v>0.00696778407172444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0.0260677840717244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16.880708726129</v>
      </c>
      <c r="E86" s="13">
        <f t="shared" si="78"/>
        <v>23.2224855933333</v>
      </c>
      <c r="F86" s="9" t="s">
        <v>109</v>
      </c>
      <c r="G86" s="6">
        <v>11</v>
      </c>
      <c r="H86" s="11">
        <f t="shared" si="60"/>
        <v>16.880708726129</v>
      </c>
      <c r="I86" s="11">
        <f t="shared" si="61"/>
        <v>290.030708726129</v>
      </c>
      <c r="J86" s="11">
        <f t="shared" si="62"/>
        <v>0.138755480369636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0.130223076300682</v>
      </c>
      <c r="O86" s="11">
        <f t="shared" si="79"/>
        <v>0.0851159294544218</v>
      </c>
      <c r="P86" s="11">
        <f t="shared" si="65"/>
        <v>0.0118103016785563</v>
      </c>
      <c r="Q86" s="16">
        <f t="shared" si="66"/>
        <v>0.00153533921821232</v>
      </c>
      <c r="R86" s="11">
        <f t="shared" si="67"/>
        <v>0.0101740708333333</v>
      </c>
      <c r="S86" s="17">
        <f t="shared" si="68"/>
        <v>0.150907069880238</v>
      </c>
      <c r="T86" s="3">
        <v>0.01</v>
      </c>
      <c r="U86" s="18">
        <f t="shared" si="69"/>
        <v>0.00150907069880238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0.0131090706988024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11.6220181299333</v>
      </c>
      <c r="E87" s="13">
        <f t="shared" si="78"/>
        <v>16.880708726129</v>
      </c>
      <c r="F87" s="9" t="s">
        <v>111</v>
      </c>
      <c r="G87" s="6">
        <v>12</v>
      </c>
      <c r="H87" s="11">
        <f t="shared" si="60"/>
        <v>11.6220181299333</v>
      </c>
      <c r="I87" s="11">
        <f t="shared" si="61"/>
        <v>284.772018129933</v>
      </c>
      <c r="J87" s="11">
        <f t="shared" si="62"/>
        <v>0.0746469588475098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0.151567711109199</v>
      </c>
      <c r="P87" s="11">
        <f t="shared" si="65"/>
        <v>0.0113140686937796</v>
      </c>
      <c r="Q87" s="16">
        <f t="shared" si="66"/>
        <v>0.00147082893019135</v>
      </c>
      <c r="R87" s="11">
        <f t="shared" si="67"/>
        <v>0.0101740708333333</v>
      </c>
      <c r="S87" s="17">
        <f t="shared" si="68"/>
        <v>0.144566413413643</v>
      </c>
      <c r="T87" s="3">
        <v>0.01</v>
      </c>
      <c r="U87" s="18">
        <f t="shared" si="69"/>
        <v>0.00144566413413643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0.0130456641341364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6.1630924363871</v>
      </c>
      <c r="E88" s="13">
        <f t="shared" si="78"/>
        <v>11.6220181299333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4.02</v>
      </c>
      <c r="E91" s="9"/>
      <c r="F91" s="9"/>
      <c r="G91" s="6">
        <v>1</v>
      </c>
      <c r="H91" s="11">
        <f t="shared" ref="H91:H102" si="80">E92</f>
        <v>4.02</v>
      </c>
      <c r="I91" s="11">
        <f t="shared" ref="I91:I102" si="81">H91+273.15</f>
        <v>277.17</v>
      </c>
      <c r="J91" s="11">
        <f t="shared" ref="J91:J102" si="82">EXP(($C$18*(I91-$C$16))/($C$19*I91*$C$16))</f>
        <v>0.0292239748640544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0.00221868417167901</v>
      </c>
      <c r="Q91" s="16">
        <f t="shared" ref="Q91:Q102" si="86">P91*$B$93</f>
        <v>0.000399363150902222</v>
      </c>
      <c r="R91" s="11">
        <f t="shared" ref="R91:R102" si="87">L91*$B$93</f>
        <v>0.0136656</v>
      </c>
      <c r="S91" s="17">
        <f t="shared" ref="S91:S102" si="88">Q91/R91</f>
        <v>0.0292239748640544</v>
      </c>
      <c r="T91" s="3">
        <v>0.01</v>
      </c>
      <c r="U91" s="18">
        <f t="shared" ref="U91:U102" si="89">S91*T91</f>
        <v>0.000292239748640544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0.0150922397486405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79.175</v>
      </c>
      <c r="AU91" s="1">
        <f t="shared" ref="AU91:AU102" si="96">AT91*10000*AS91*0.67*AR91*AQ91</f>
        <v>10940.704163147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3.12478878132258</v>
      </c>
      <c r="E92" s="13">
        <f t="shared" ref="E92:E103" si="97">D91</f>
        <v>4.02</v>
      </c>
      <c r="F92" s="9" t="s">
        <v>109</v>
      </c>
      <c r="G92" s="6">
        <v>2</v>
      </c>
      <c r="H92" s="11">
        <f t="shared" si="80"/>
        <v>3.12478878132258</v>
      </c>
      <c r="I92" s="11">
        <f t="shared" si="81"/>
        <v>276.274788781323</v>
      </c>
      <c r="J92" s="11">
        <f t="shared" si="82"/>
        <v>0.0260797773028981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0.149621315828321</v>
      </c>
      <c r="P92" s="11">
        <f t="shared" si="85"/>
        <v>0.00390209059656919</v>
      </c>
      <c r="Q92" s="16">
        <f t="shared" si="86"/>
        <v>0.000702376307382454</v>
      </c>
      <c r="R92" s="11">
        <f t="shared" si="87"/>
        <v>0.0136656</v>
      </c>
      <c r="S92" s="17">
        <f t="shared" si="88"/>
        <v>0.0513973998494361</v>
      </c>
      <c r="T92" s="3">
        <v>0.01</v>
      </c>
      <c r="U92" s="18">
        <f t="shared" si="89"/>
        <v>0.000513973998494361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0.0153139739984944</v>
      </c>
      <c r="AR92" s="25">
        <f t="shared" si="93"/>
        <v>7.592</v>
      </c>
      <c r="AS92" s="1">
        <f t="shared" si="94"/>
        <v>0.18</v>
      </c>
      <c r="AT92" s="2">
        <f t="shared" si="95"/>
        <v>79.175</v>
      </c>
      <c r="AU92" s="1">
        <f t="shared" si="96"/>
        <v>11101.4443097979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3.53054505135714</v>
      </c>
      <c r="E93" s="13">
        <f t="shared" si="97"/>
        <v>3.12478878132258</v>
      </c>
      <c r="F93" s="9" t="s">
        <v>109</v>
      </c>
      <c r="G93" s="6">
        <v>3</v>
      </c>
      <c r="H93" s="11">
        <f t="shared" si="80"/>
        <v>3.53054505135714</v>
      </c>
      <c r="I93" s="11">
        <f t="shared" si="81"/>
        <v>276.680545051357</v>
      </c>
      <c r="J93" s="11">
        <f t="shared" si="82"/>
        <v>0.0274631414305964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0.221639225231752</v>
      </c>
      <c r="P93" s="11">
        <f t="shared" si="85"/>
        <v>0.00608690938910742</v>
      </c>
      <c r="Q93" s="16">
        <f t="shared" si="86"/>
        <v>0.00109564369003934</v>
      </c>
      <c r="R93" s="11">
        <f t="shared" si="87"/>
        <v>0.0136656</v>
      </c>
      <c r="S93" s="17">
        <f t="shared" si="88"/>
        <v>0.0801753080757036</v>
      </c>
      <c r="T93" s="3">
        <v>0.01</v>
      </c>
      <c r="U93" s="18">
        <f t="shared" si="89"/>
        <v>0.000801753080757036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0.015601753080757</v>
      </c>
      <c r="AR93" s="25">
        <f t="shared" si="93"/>
        <v>7.592</v>
      </c>
      <c r="AS93" s="1">
        <f t="shared" si="94"/>
        <v>0.18</v>
      </c>
      <c r="AT93" s="2">
        <f t="shared" si="95"/>
        <v>79.175</v>
      </c>
      <c r="AU93" s="1">
        <f t="shared" si="96"/>
        <v>11310.0618414444</v>
      </c>
    </row>
    <row r="94" s="1" customFormat="1" spans="1:47">
      <c r="A94" s="6"/>
      <c r="B94" s="6"/>
      <c r="C94" s="9">
        <v>3</v>
      </c>
      <c r="D94" s="12">
        <v>11.4290840843226</v>
      </c>
      <c r="E94" s="13">
        <f t="shared" si="97"/>
        <v>3.53054505135714</v>
      </c>
      <c r="F94" s="9" t="s">
        <v>109</v>
      </c>
      <c r="G94" s="6">
        <v>4</v>
      </c>
      <c r="H94" s="11">
        <f t="shared" si="80"/>
        <v>11.4290840843226</v>
      </c>
      <c r="I94" s="11">
        <f t="shared" si="81"/>
        <v>284.579084084323</v>
      </c>
      <c r="J94" s="11">
        <f t="shared" si="82"/>
        <v>0.0729365001635604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0.291472315842644</v>
      </c>
      <c r="P94" s="11">
        <f t="shared" si="85"/>
        <v>0.0212589706121303</v>
      </c>
      <c r="Q94" s="16">
        <f t="shared" si="86"/>
        <v>0.00382661471018346</v>
      </c>
      <c r="R94" s="11">
        <f t="shared" si="87"/>
        <v>0.0136656</v>
      </c>
      <c r="S94" s="17">
        <f t="shared" si="88"/>
        <v>0.280018053373687</v>
      </c>
      <c r="T94" s="3">
        <v>0.01</v>
      </c>
      <c r="U94" s="18">
        <f t="shared" si="89"/>
        <v>0.00280018053373687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0.0299001805337369</v>
      </c>
      <c r="AR94" s="25">
        <f t="shared" si="93"/>
        <v>7.592</v>
      </c>
      <c r="AS94" s="1">
        <f t="shared" si="94"/>
        <v>0.18</v>
      </c>
      <c r="AT94" s="2">
        <f t="shared" si="95"/>
        <v>79.175</v>
      </c>
      <c r="AU94" s="1">
        <f t="shared" si="96"/>
        <v>21675.3136110078</v>
      </c>
    </row>
    <row r="95" s="1" customFormat="1" spans="1:47">
      <c r="A95" s="6"/>
      <c r="B95" s="6"/>
      <c r="C95" s="9">
        <v>4</v>
      </c>
      <c r="D95" s="12">
        <v>16.6257141684</v>
      </c>
      <c r="E95" s="13">
        <f t="shared" si="97"/>
        <v>11.4290840843226</v>
      </c>
      <c r="F95" s="9" t="s">
        <v>109</v>
      </c>
      <c r="G95" s="6">
        <v>5</v>
      </c>
      <c r="H95" s="11">
        <f t="shared" si="80"/>
        <v>16.6257141684</v>
      </c>
      <c r="I95" s="11">
        <f t="shared" si="81"/>
        <v>289.7757141684</v>
      </c>
      <c r="J95" s="11">
        <f t="shared" si="82"/>
        <v>0.134716314673059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0.256702677968988</v>
      </c>
      <c r="O95" s="11">
        <f t="shared" si="98"/>
        <v>0.0894306672615257</v>
      </c>
      <c r="P95" s="11">
        <f t="shared" si="85"/>
        <v>0.0120477699122254</v>
      </c>
      <c r="Q95" s="16">
        <f t="shared" si="86"/>
        <v>0.00216859858420057</v>
      </c>
      <c r="R95" s="11">
        <f t="shared" si="87"/>
        <v>0.0136656</v>
      </c>
      <c r="S95" s="17">
        <f t="shared" si="88"/>
        <v>0.158690330772199</v>
      </c>
      <c r="T95" s="3">
        <v>0.01</v>
      </c>
      <c r="U95" s="18">
        <f t="shared" si="89"/>
        <v>0.00158690330772199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0.028686903307722</v>
      </c>
      <c r="AR95" s="25">
        <f t="shared" si="93"/>
        <v>7.592</v>
      </c>
      <c r="AS95" s="1">
        <f t="shared" si="94"/>
        <v>0.18</v>
      </c>
      <c r="AT95" s="2">
        <f t="shared" si="95"/>
        <v>79.175</v>
      </c>
      <c r="AU95" s="1">
        <f t="shared" si="96"/>
        <v>20795.7816516173</v>
      </c>
    </row>
    <row r="96" s="1" customFormat="1" spans="1:47">
      <c r="A96" s="6"/>
      <c r="B96" s="6"/>
      <c r="C96" s="9">
        <v>5</v>
      </c>
      <c r="D96" s="12">
        <v>20.0693643464516</v>
      </c>
      <c r="E96" s="13">
        <f t="shared" si="97"/>
        <v>16.6257141684</v>
      </c>
      <c r="F96" s="9" t="s">
        <v>111</v>
      </c>
      <c r="G96" s="6">
        <v>6</v>
      </c>
      <c r="H96" s="11">
        <f t="shared" si="80"/>
        <v>20.0693643464516</v>
      </c>
      <c r="I96" s="11">
        <f t="shared" si="81"/>
        <v>293.219364346452</v>
      </c>
      <c r="J96" s="11">
        <f t="shared" si="82"/>
        <v>0.199894987089997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0.1533028973493</v>
      </c>
      <c r="P96" s="11">
        <f t="shared" si="85"/>
        <v>0.0306444806864976</v>
      </c>
      <c r="Q96" s="16">
        <f t="shared" si="86"/>
        <v>0.00551600652356957</v>
      </c>
      <c r="R96" s="11">
        <f t="shared" si="87"/>
        <v>0.0136656</v>
      </c>
      <c r="S96" s="17">
        <f t="shared" si="88"/>
        <v>0.40364173717726</v>
      </c>
      <c r="T96" s="3">
        <v>0.01</v>
      </c>
      <c r="U96" s="18">
        <f t="shared" si="89"/>
        <v>0.0040364173717726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0.0311364173717726</v>
      </c>
      <c r="AR96" s="25">
        <f t="shared" si="93"/>
        <v>7.592</v>
      </c>
      <c r="AS96" s="1">
        <f t="shared" si="94"/>
        <v>0.18</v>
      </c>
      <c r="AT96" s="2">
        <f t="shared" si="95"/>
        <v>79.175</v>
      </c>
      <c r="AU96" s="1">
        <f t="shared" si="96"/>
        <v>22571.4895097343</v>
      </c>
    </row>
    <row r="97" s="1" customFormat="1" spans="1:47">
      <c r="A97" s="6"/>
      <c r="B97" s="6"/>
      <c r="C97" s="9">
        <v>6</v>
      </c>
      <c r="D97" s="12">
        <v>24.25955573</v>
      </c>
      <c r="E97" s="13">
        <f t="shared" si="97"/>
        <v>20.0693643464516</v>
      </c>
      <c r="F97" s="9" t="s">
        <v>109</v>
      </c>
      <c r="G97" s="6">
        <v>7</v>
      </c>
      <c r="H97" s="11">
        <f t="shared" si="80"/>
        <v>24.25955573</v>
      </c>
      <c r="I97" s="11">
        <f t="shared" si="81"/>
        <v>297.40955573</v>
      </c>
      <c r="J97" s="11">
        <f t="shared" si="82"/>
        <v>0.319142347800127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0.198578416662803</v>
      </c>
      <c r="P97" s="11">
        <f t="shared" si="85"/>
        <v>0.0633747821161988</v>
      </c>
      <c r="Q97" s="16">
        <f t="shared" si="86"/>
        <v>0.0114074607809158</v>
      </c>
      <c r="R97" s="11">
        <f t="shared" si="87"/>
        <v>0.0136656</v>
      </c>
      <c r="S97" s="17">
        <f t="shared" si="88"/>
        <v>0.83475740405952</v>
      </c>
      <c r="T97" s="3">
        <v>0.01</v>
      </c>
      <c r="U97" s="18">
        <f t="shared" si="89"/>
        <v>0.0083475740405952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0.0428475740405952</v>
      </c>
      <c r="AR97" s="25">
        <f t="shared" si="93"/>
        <v>7.592</v>
      </c>
      <c r="AS97" s="1">
        <f t="shared" si="94"/>
        <v>0.18</v>
      </c>
      <c r="AT97" s="2">
        <f t="shared" si="95"/>
        <v>79.175</v>
      </c>
      <c r="AU97" s="1">
        <f t="shared" si="96"/>
        <v>31061.1704753043</v>
      </c>
    </row>
    <row r="98" s="1" customFormat="1" spans="1:47">
      <c r="A98" s="6"/>
      <c r="B98" s="6"/>
      <c r="C98" s="9">
        <v>7</v>
      </c>
      <c r="D98" s="12">
        <v>26.7703265516129</v>
      </c>
      <c r="E98" s="13">
        <f t="shared" si="97"/>
        <v>24.25955573</v>
      </c>
      <c r="F98" s="9" t="s">
        <v>109</v>
      </c>
      <c r="G98" s="6">
        <v>8</v>
      </c>
      <c r="H98" s="11">
        <f t="shared" si="80"/>
        <v>26.7703265516129</v>
      </c>
      <c r="I98" s="11">
        <f t="shared" si="81"/>
        <v>299.920326551613</v>
      </c>
      <c r="J98" s="11">
        <f t="shared" si="82"/>
        <v>0.419770260264682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0.211123634546604</v>
      </c>
      <c r="P98" s="11">
        <f t="shared" si="85"/>
        <v>0.0886234230216536</v>
      </c>
      <c r="Q98" s="16">
        <f t="shared" si="86"/>
        <v>0.0159522161438976</v>
      </c>
      <c r="R98" s="11">
        <f t="shared" si="87"/>
        <v>0.0136656</v>
      </c>
      <c r="S98" s="17">
        <f t="shared" si="88"/>
        <v>1.16732643600703</v>
      </c>
      <c r="T98" s="3">
        <v>0.01</v>
      </c>
      <c r="U98" s="18">
        <f t="shared" si="89"/>
        <v>0.0116732643600703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0.0461732643600703</v>
      </c>
      <c r="AR98" s="25">
        <f t="shared" si="93"/>
        <v>7.592</v>
      </c>
      <c r="AS98" s="1">
        <f t="shared" si="94"/>
        <v>0.18</v>
      </c>
      <c r="AT98" s="2">
        <f t="shared" si="95"/>
        <v>79.175</v>
      </c>
      <c r="AU98" s="1">
        <f t="shared" si="96"/>
        <v>33472.0382145937</v>
      </c>
    </row>
    <row r="99" s="1" customFormat="1" spans="1:47">
      <c r="A99" s="6"/>
      <c r="B99" s="6"/>
      <c r="C99" s="9">
        <v>8</v>
      </c>
      <c r="D99" s="12">
        <v>27.3282486670968</v>
      </c>
      <c r="E99" s="13">
        <f t="shared" si="97"/>
        <v>26.7703265516129</v>
      </c>
      <c r="F99" s="9" t="s">
        <v>109</v>
      </c>
      <c r="G99" s="6">
        <v>9</v>
      </c>
      <c r="H99" s="11">
        <f t="shared" si="80"/>
        <v>27.3282486670968</v>
      </c>
      <c r="I99" s="11">
        <f t="shared" si="81"/>
        <v>300.478248667097</v>
      </c>
      <c r="J99" s="11">
        <f t="shared" si="82"/>
        <v>0.445852048779428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0.19842021152495</v>
      </c>
      <c r="P99" s="11">
        <f t="shared" si="85"/>
        <v>0.0884660578276467</v>
      </c>
      <c r="Q99" s="16">
        <f t="shared" si="86"/>
        <v>0.0159238904089764</v>
      </c>
      <c r="R99" s="11">
        <f t="shared" si="87"/>
        <v>0.0136656</v>
      </c>
      <c r="S99" s="17">
        <f t="shared" si="88"/>
        <v>1.16525365947901</v>
      </c>
      <c r="T99" s="3">
        <v>0.01</v>
      </c>
      <c r="U99" s="18">
        <f t="shared" si="89"/>
        <v>0.0116525365947901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0.0387525365947901</v>
      </c>
      <c r="AR99" s="25">
        <f t="shared" si="93"/>
        <v>7.592</v>
      </c>
      <c r="AS99" s="1">
        <f t="shared" si="94"/>
        <v>0.18</v>
      </c>
      <c r="AT99" s="2">
        <f t="shared" si="95"/>
        <v>79.175</v>
      </c>
      <c r="AU99" s="1">
        <f t="shared" si="96"/>
        <v>28092.5856941357</v>
      </c>
    </row>
    <row r="100" s="1" customFormat="1" spans="1:47">
      <c r="A100" s="6"/>
      <c r="B100" s="6"/>
      <c r="C100" s="9">
        <v>9</v>
      </c>
      <c r="D100" s="12">
        <v>23.2224855933333</v>
      </c>
      <c r="E100" s="13">
        <f t="shared" si="97"/>
        <v>27.3282486670968</v>
      </c>
      <c r="F100" s="9" t="s">
        <v>109</v>
      </c>
      <c r="G100" s="6">
        <v>10</v>
      </c>
      <c r="H100" s="11">
        <f t="shared" si="80"/>
        <v>23.2224855933333</v>
      </c>
      <c r="I100" s="11">
        <f t="shared" si="81"/>
        <v>296.372485593333</v>
      </c>
      <c r="J100" s="11">
        <f t="shared" si="82"/>
        <v>0.284598023018728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0.185874153697304</v>
      </c>
      <c r="P100" s="11">
        <f t="shared" si="85"/>
        <v>0.0528994166725318</v>
      </c>
      <c r="Q100" s="16">
        <f t="shared" si="86"/>
        <v>0.00952189500105572</v>
      </c>
      <c r="R100" s="11">
        <f t="shared" si="87"/>
        <v>0.0136656</v>
      </c>
      <c r="S100" s="17">
        <f t="shared" si="88"/>
        <v>0.696778407172442</v>
      </c>
      <c r="T100" s="3">
        <v>0.01</v>
      </c>
      <c r="U100" s="18">
        <f t="shared" si="89"/>
        <v>0.00696778407172442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0.0340677840717244</v>
      </c>
      <c r="AR100" s="25">
        <f t="shared" si="93"/>
        <v>7.592</v>
      </c>
      <c r="AS100" s="1">
        <f t="shared" si="94"/>
        <v>0.18</v>
      </c>
      <c r="AT100" s="2">
        <f t="shared" si="95"/>
        <v>79.175</v>
      </c>
      <c r="AU100" s="1">
        <f t="shared" si="96"/>
        <v>24696.5031851075</v>
      </c>
    </row>
    <row r="101" s="1" customFormat="1" spans="1:47">
      <c r="A101" s="6"/>
      <c r="B101" s="6"/>
      <c r="C101" s="9">
        <v>10</v>
      </c>
      <c r="D101" s="12">
        <v>16.880708726129</v>
      </c>
      <c r="E101" s="13">
        <f t="shared" si="97"/>
        <v>23.2224855933333</v>
      </c>
      <c r="F101" s="9" t="s">
        <v>109</v>
      </c>
      <c r="G101" s="6">
        <v>11</v>
      </c>
      <c r="H101" s="11">
        <f t="shared" si="80"/>
        <v>16.880708726129</v>
      </c>
      <c r="I101" s="11">
        <f t="shared" si="81"/>
        <v>290.030708726129</v>
      </c>
      <c r="J101" s="11">
        <f t="shared" si="82"/>
        <v>0.138755480369636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0.126326000173533</v>
      </c>
      <c r="O101" s="11">
        <f t="shared" si="98"/>
        <v>0.0825687368512386</v>
      </c>
      <c r="P101" s="11">
        <f t="shared" si="85"/>
        <v>0.0114568647453077</v>
      </c>
      <c r="Q101" s="16">
        <f t="shared" si="86"/>
        <v>0.00206223565415538</v>
      </c>
      <c r="R101" s="11">
        <f t="shared" si="87"/>
        <v>0.0136656</v>
      </c>
      <c r="S101" s="17">
        <f t="shared" si="88"/>
        <v>0.150907069880238</v>
      </c>
      <c r="T101" s="3">
        <v>0.01</v>
      </c>
      <c r="U101" s="18">
        <f t="shared" si="89"/>
        <v>0.00150907069880238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0.0163090706988024</v>
      </c>
      <c r="AR101" s="25">
        <f t="shared" si="93"/>
        <v>7.592</v>
      </c>
      <c r="AS101" s="1">
        <f t="shared" si="94"/>
        <v>0.18</v>
      </c>
      <c r="AT101" s="2">
        <f t="shared" si="95"/>
        <v>79.175</v>
      </c>
      <c r="AU101" s="1">
        <f t="shared" si="96"/>
        <v>11822.8122971289</v>
      </c>
    </row>
    <row r="102" s="1" customFormat="1" spans="1:48">
      <c r="A102" s="6"/>
      <c r="B102" s="6"/>
      <c r="C102" s="9">
        <v>11</v>
      </c>
      <c r="D102" s="12">
        <v>11.6220181299333</v>
      </c>
      <c r="E102" s="13">
        <f t="shared" si="97"/>
        <v>16.880708726129</v>
      </c>
      <c r="F102" s="9" t="s">
        <v>111</v>
      </c>
      <c r="G102" s="6">
        <v>12</v>
      </c>
      <c r="H102" s="11">
        <f t="shared" si="80"/>
        <v>11.6220181299333</v>
      </c>
      <c r="I102" s="11">
        <f t="shared" si="81"/>
        <v>284.772018129933</v>
      </c>
      <c r="J102" s="11">
        <f t="shared" si="82"/>
        <v>0.0746469588475098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0.147031872105931</v>
      </c>
      <c r="P102" s="11">
        <f t="shared" si="85"/>
        <v>0.0109754821063637</v>
      </c>
      <c r="Q102" s="16">
        <f t="shared" si="86"/>
        <v>0.00197558677914547</v>
      </c>
      <c r="R102" s="11">
        <f t="shared" si="87"/>
        <v>0.0136656</v>
      </c>
      <c r="S102" s="17">
        <f t="shared" si="88"/>
        <v>0.144566413413643</v>
      </c>
      <c r="T102" s="3">
        <v>0.01</v>
      </c>
      <c r="U102" s="18">
        <f t="shared" si="89"/>
        <v>0.00144566413413643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0.0162456641341364</v>
      </c>
      <c r="AR102" s="25">
        <f t="shared" si="93"/>
        <v>7.592</v>
      </c>
      <c r="AS102" s="1">
        <f t="shared" si="94"/>
        <v>0.18</v>
      </c>
      <c r="AT102" s="2">
        <f t="shared" si="95"/>
        <v>79.175</v>
      </c>
      <c r="AU102" s="1">
        <f t="shared" si="96"/>
        <v>11776.8474517802</v>
      </c>
      <c r="AV102" s="1">
        <f>SUM(AU91:AU102)</f>
        <v>239316.752404799</v>
      </c>
    </row>
    <row r="103" s="1" customFormat="1" spans="1:46">
      <c r="A103" s="6"/>
      <c r="B103" s="6"/>
      <c r="C103" s="9">
        <v>12</v>
      </c>
      <c r="D103" s="12">
        <v>6.1630924363871</v>
      </c>
      <c r="E103" s="13">
        <f t="shared" si="97"/>
        <v>11.6220181299333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10">
        <v>4.02</v>
      </c>
      <c r="E107" s="9"/>
      <c r="F107" s="9"/>
      <c r="G107" s="6">
        <v>1</v>
      </c>
      <c r="H107" s="11">
        <f t="shared" ref="H107:H118" si="99">E108</f>
        <v>4.02</v>
      </c>
      <c r="I107" s="11">
        <f t="shared" ref="I107:I118" si="100">H107+273.15</f>
        <v>277.17</v>
      </c>
      <c r="J107" s="11">
        <f t="shared" ref="J107:J118" si="101">EXP(($C$18*(I107-$C$16))/($C$19*I107*$C$16))</f>
        <v>0.0292239748640544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0.0712085618225295</v>
      </c>
      <c r="Q107" s="16">
        <f t="shared" ref="Q107:Q118" si="105">P107*$B$109</f>
        <v>0.0320438528201383</v>
      </c>
      <c r="R107" s="11">
        <f t="shared" ref="R107:R118" si="106">L107*$B$109</f>
        <v>1.0964919375</v>
      </c>
      <c r="S107" s="17">
        <f t="shared" ref="S107:S118" si="107">Q107/R107</f>
        <v>0.0292239748640544</v>
      </c>
      <c r="T107" s="3">
        <v>0.27</v>
      </c>
      <c r="U107" s="18">
        <f t="shared" ref="U107:U118" si="108">S107*T107</f>
        <v>0.00789047321329469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0.228778977673808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471.595833333333</v>
      </c>
      <c r="AF107" s="1">
        <f t="shared" ref="AF107:AF118" si="113">AE107*10000*AC107*AB107</f>
        <v>9736777.34737946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3.12478878132258</v>
      </c>
      <c r="E108" s="13">
        <f t="shared" ref="E108:E119" si="114">D107</f>
        <v>4.02</v>
      </c>
      <c r="F108" s="9" t="s">
        <v>109</v>
      </c>
      <c r="G108" s="6">
        <v>2</v>
      </c>
      <c r="H108" s="11">
        <f t="shared" si="99"/>
        <v>3.12478878132258</v>
      </c>
      <c r="I108" s="11">
        <f t="shared" si="100"/>
        <v>276.274788781323</v>
      </c>
      <c r="J108" s="11">
        <f t="shared" si="101"/>
        <v>0.0260797773028981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4.80208893817747</v>
      </c>
      <c r="P108" s="11">
        <f t="shared" si="104"/>
        <v>0.125237410096379</v>
      </c>
      <c r="Q108" s="16">
        <f t="shared" si="105"/>
        <v>0.0563568345433704</v>
      </c>
      <c r="R108" s="11">
        <f t="shared" si="106"/>
        <v>1.0964919375</v>
      </c>
      <c r="S108" s="17">
        <f t="shared" si="107"/>
        <v>0.0513973998494361</v>
      </c>
      <c r="T108" s="3">
        <v>0.27</v>
      </c>
      <c r="U108" s="18">
        <f t="shared" si="108"/>
        <v>0.0138772979593478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0.230584005334743</v>
      </c>
      <c r="AC108" s="25">
        <f t="shared" si="110"/>
        <v>9.024625</v>
      </c>
      <c r="AD108" s="1">
        <f t="shared" si="111"/>
        <v>0.45</v>
      </c>
      <c r="AE108" s="26">
        <f t="shared" si="112"/>
        <v>471.595833333333</v>
      </c>
      <c r="AF108" s="1">
        <f t="shared" si="113"/>
        <v>9813598.88325258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2">
        <v>3.53054505135714</v>
      </c>
      <c r="E109" s="13">
        <f t="shared" si="114"/>
        <v>3.12478878132258</v>
      </c>
      <c r="F109" s="9" t="s">
        <v>109</v>
      </c>
      <c r="G109" s="6">
        <v>3</v>
      </c>
      <c r="H109" s="11">
        <f t="shared" si="99"/>
        <v>3.53054505135714</v>
      </c>
      <c r="I109" s="11">
        <f t="shared" si="100"/>
        <v>276.680545051357</v>
      </c>
      <c r="J109" s="11">
        <f t="shared" si="101"/>
        <v>0.0274631414305964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7.11350027808109</v>
      </c>
      <c r="P109" s="11">
        <f t="shared" si="104"/>
        <v>0.195359064203528</v>
      </c>
      <c r="Q109" s="16">
        <f t="shared" si="105"/>
        <v>0.0879115788915876</v>
      </c>
      <c r="R109" s="11">
        <f t="shared" si="106"/>
        <v>1.0964919375</v>
      </c>
      <c r="S109" s="17">
        <f t="shared" si="107"/>
        <v>0.0801753080757036</v>
      </c>
      <c r="T109" s="3">
        <v>0.27</v>
      </c>
      <c r="U109" s="18">
        <f t="shared" si="108"/>
        <v>0.02164733318044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0.232926670953903</v>
      </c>
      <c r="AC109" s="25">
        <f t="shared" si="110"/>
        <v>9.024625</v>
      </c>
      <c r="AD109" s="1">
        <f t="shared" si="111"/>
        <v>0.45</v>
      </c>
      <c r="AE109" s="26">
        <f t="shared" si="112"/>
        <v>471.595833333333</v>
      </c>
      <c r="AF109" s="1">
        <f t="shared" si="113"/>
        <v>9913302.15916125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11.4290840843226</v>
      </c>
      <c r="E110" s="13">
        <f t="shared" si="114"/>
        <v>3.53054505135714</v>
      </c>
      <c r="F110" s="9" t="s">
        <v>109</v>
      </c>
      <c r="G110" s="6">
        <v>4</v>
      </c>
      <c r="H110" s="11">
        <f t="shared" si="99"/>
        <v>11.4290840843226</v>
      </c>
      <c r="I110" s="11">
        <f t="shared" si="100"/>
        <v>284.579084084323</v>
      </c>
      <c r="J110" s="11">
        <f t="shared" si="101"/>
        <v>0.0729365001635604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9.35478996387756</v>
      </c>
      <c r="P110" s="11">
        <f t="shared" si="104"/>
        <v>0.682305639730429</v>
      </c>
      <c r="Q110" s="16">
        <f t="shared" si="105"/>
        <v>0.307037537878693</v>
      </c>
      <c r="R110" s="11">
        <f t="shared" si="106"/>
        <v>1.0964919375</v>
      </c>
      <c r="S110" s="17">
        <f t="shared" si="107"/>
        <v>0.280018053373687</v>
      </c>
      <c r="T110" s="3">
        <v>0.27</v>
      </c>
      <c r="U110" s="18">
        <f t="shared" si="108"/>
        <v>0.0756048744108956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0.297994869634885</v>
      </c>
      <c r="AC110" s="25">
        <f t="shared" si="110"/>
        <v>9.024625</v>
      </c>
      <c r="AD110" s="1">
        <f t="shared" si="111"/>
        <v>0.45</v>
      </c>
      <c r="AE110" s="26">
        <f t="shared" si="112"/>
        <v>471.595833333333</v>
      </c>
      <c r="AF110" s="1">
        <f t="shared" si="113"/>
        <v>12682588.7841548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16.6257141684</v>
      </c>
      <c r="E111" s="13">
        <f t="shared" si="114"/>
        <v>11.4290840843226</v>
      </c>
      <c r="F111" s="9" t="s">
        <v>109</v>
      </c>
      <c r="G111" s="6">
        <v>5</v>
      </c>
      <c r="H111" s="11">
        <f t="shared" si="99"/>
        <v>16.6257141684</v>
      </c>
      <c r="I111" s="11">
        <f t="shared" si="100"/>
        <v>289.7757141684</v>
      </c>
      <c r="J111" s="11">
        <f t="shared" si="101"/>
        <v>0.134716314673059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8.23886010793978</v>
      </c>
      <c r="O111" s="11">
        <f t="shared" si="115"/>
        <v>2.87027296620736</v>
      </c>
      <c r="P111" s="11">
        <f t="shared" si="104"/>
        <v>0.386672596113166</v>
      </c>
      <c r="Q111" s="16">
        <f t="shared" si="105"/>
        <v>0.174002668250925</v>
      </c>
      <c r="R111" s="11">
        <f t="shared" si="106"/>
        <v>1.0964919375</v>
      </c>
      <c r="S111" s="17">
        <f t="shared" si="107"/>
        <v>0.158690330772199</v>
      </c>
      <c r="T111" s="3">
        <v>0.27</v>
      </c>
      <c r="U111" s="18">
        <f t="shared" si="108"/>
        <v>0.0428463893084938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0.288118186376511</v>
      </c>
      <c r="AC111" s="25">
        <f t="shared" si="110"/>
        <v>9.024625</v>
      </c>
      <c r="AD111" s="1">
        <f t="shared" si="111"/>
        <v>0.45</v>
      </c>
      <c r="AE111" s="26">
        <f t="shared" si="112"/>
        <v>471.595833333333</v>
      </c>
      <c r="AF111" s="1">
        <f t="shared" si="113"/>
        <v>12262239.5597847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20.0693643464516</v>
      </c>
      <c r="E112" s="13">
        <f t="shared" si="114"/>
        <v>16.6257141684</v>
      </c>
      <c r="F112" s="9" t="s">
        <v>111</v>
      </c>
      <c r="G112" s="6">
        <v>6</v>
      </c>
      <c r="H112" s="11">
        <f t="shared" si="99"/>
        <v>20.0693643464516</v>
      </c>
      <c r="I112" s="11">
        <f t="shared" si="100"/>
        <v>293.219364346452</v>
      </c>
      <c r="J112" s="11">
        <f t="shared" si="101"/>
        <v>0.199894987089997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4.92024912009419</v>
      </c>
      <c r="P112" s="11">
        <f t="shared" si="104"/>
        <v>0.983533134340799</v>
      </c>
      <c r="Q112" s="16">
        <f t="shared" si="105"/>
        <v>0.44258991045336</v>
      </c>
      <c r="R112" s="11">
        <f t="shared" si="106"/>
        <v>1.0964919375</v>
      </c>
      <c r="S112" s="17">
        <f t="shared" si="107"/>
        <v>0.40364173717726</v>
      </c>
      <c r="T112" s="3">
        <v>0.27</v>
      </c>
      <c r="U112" s="18">
        <f t="shared" si="108"/>
        <v>0.10898326903786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0.323258455614915</v>
      </c>
      <c r="AC112" s="25">
        <f t="shared" si="110"/>
        <v>9.024625</v>
      </c>
      <c r="AD112" s="1">
        <f t="shared" si="111"/>
        <v>0.45</v>
      </c>
      <c r="AE112" s="26">
        <f t="shared" si="112"/>
        <v>471.595833333333</v>
      </c>
      <c r="AF112" s="1">
        <f t="shared" si="113"/>
        <v>13757800.8258602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24.25955573</v>
      </c>
      <c r="E113" s="13">
        <f t="shared" si="114"/>
        <v>20.0693643464516</v>
      </c>
      <c r="F113" s="9" t="s">
        <v>109</v>
      </c>
      <c r="G113" s="6">
        <v>7</v>
      </c>
      <c r="H113" s="11">
        <f t="shared" si="99"/>
        <v>24.25955573</v>
      </c>
      <c r="I113" s="11">
        <f t="shared" si="100"/>
        <v>297.40955573</v>
      </c>
      <c r="J113" s="11">
        <f t="shared" si="101"/>
        <v>0.319142347800127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6.37336473575339</v>
      </c>
      <c r="P113" s="11">
        <f t="shared" si="104"/>
        <v>2.03401058515487</v>
      </c>
      <c r="Q113" s="16">
        <f t="shared" si="105"/>
        <v>0.915304763319694</v>
      </c>
      <c r="R113" s="11">
        <f t="shared" si="106"/>
        <v>1.0964919375</v>
      </c>
      <c r="S113" s="17">
        <f t="shared" si="107"/>
        <v>0.83475740405952</v>
      </c>
      <c r="T113" s="3">
        <v>0.27</v>
      </c>
      <c r="U113" s="18">
        <f t="shared" si="108"/>
        <v>0.22538449909607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0.358353426477465</v>
      </c>
      <c r="AC113" s="25">
        <f t="shared" si="110"/>
        <v>9.024625</v>
      </c>
      <c r="AD113" s="1">
        <f t="shared" si="111"/>
        <v>0.45</v>
      </c>
      <c r="AE113" s="26">
        <f t="shared" si="112"/>
        <v>471.595833333333</v>
      </c>
      <c r="AF113" s="1">
        <f t="shared" si="113"/>
        <v>15251434.204136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26.7703265516129</v>
      </c>
      <c r="E114" s="13">
        <f t="shared" si="114"/>
        <v>24.25955573</v>
      </c>
      <c r="F114" s="9" t="s">
        <v>109</v>
      </c>
      <c r="G114" s="6">
        <v>8</v>
      </c>
      <c r="H114" s="11">
        <f t="shared" si="99"/>
        <v>26.7703265516129</v>
      </c>
      <c r="I114" s="11">
        <f t="shared" si="100"/>
        <v>299.920326551613</v>
      </c>
      <c r="J114" s="11">
        <f t="shared" si="101"/>
        <v>0.419770260264682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6.77600290059852</v>
      </c>
      <c r="P114" s="11">
        <f t="shared" si="104"/>
        <v>2.84436450113848</v>
      </c>
      <c r="Q114" s="16">
        <f t="shared" si="105"/>
        <v>1.27996402551232</v>
      </c>
      <c r="R114" s="11">
        <f t="shared" si="106"/>
        <v>1.0964919375</v>
      </c>
      <c r="S114" s="17">
        <f t="shared" si="107"/>
        <v>1.16732643600703</v>
      </c>
      <c r="T114" s="3">
        <v>0.27</v>
      </c>
      <c r="U114" s="18">
        <f t="shared" si="108"/>
        <v>0.315178137721898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0.385426208523152</v>
      </c>
      <c r="AC114" s="25">
        <f t="shared" si="110"/>
        <v>9.024625</v>
      </c>
      <c r="AD114" s="1">
        <f t="shared" si="111"/>
        <v>0.45</v>
      </c>
      <c r="AE114" s="26">
        <f t="shared" si="112"/>
        <v>471.595833333333</v>
      </c>
      <c r="AF114" s="1">
        <f t="shared" si="113"/>
        <v>16403645.1880002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27.3282486670968</v>
      </c>
      <c r="E115" s="13">
        <f t="shared" si="114"/>
        <v>26.7703265516129</v>
      </c>
      <c r="F115" s="9" t="s">
        <v>109</v>
      </c>
      <c r="G115" s="6">
        <v>9</v>
      </c>
      <c r="H115" s="11">
        <f t="shared" si="99"/>
        <v>27.3282486670968</v>
      </c>
      <c r="I115" s="11">
        <f t="shared" si="100"/>
        <v>300.478248667097</v>
      </c>
      <c r="J115" s="11">
        <f t="shared" si="101"/>
        <v>0.445852048779428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6.36828714946004</v>
      </c>
      <c r="P115" s="11">
        <f t="shared" si="104"/>
        <v>2.83931387280246</v>
      </c>
      <c r="Q115" s="16">
        <f t="shared" si="105"/>
        <v>1.27769124276111</v>
      </c>
      <c r="R115" s="11">
        <f t="shared" si="106"/>
        <v>1.0964919375</v>
      </c>
      <c r="S115" s="17">
        <f t="shared" si="107"/>
        <v>1.16525365947901</v>
      </c>
      <c r="T115" s="3">
        <v>0.27</v>
      </c>
      <c r="U115" s="18">
        <f t="shared" si="108"/>
        <v>0.314618488059334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0.370057474149889</v>
      </c>
      <c r="AC115" s="25">
        <f t="shared" si="110"/>
        <v>9.024625</v>
      </c>
      <c r="AD115" s="1">
        <f t="shared" si="111"/>
        <v>0.45</v>
      </c>
      <c r="AE115" s="26">
        <f t="shared" si="112"/>
        <v>471.595833333333</v>
      </c>
      <c r="AF115" s="1">
        <f t="shared" si="113"/>
        <v>15749555.6111299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23.2224855933333</v>
      </c>
      <c r="E116" s="13">
        <f t="shared" si="114"/>
        <v>27.3282486670968</v>
      </c>
      <c r="F116" s="9" t="s">
        <v>109</v>
      </c>
      <c r="G116" s="6">
        <v>10</v>
      </c>
      <c r="H116" s="11">
        <f t="shared" si="99"/>
        <v>23.2224855933333</v>
      </c>
      <c r="I116" s="11">
        <f t="shared" si="100"/>
        <v>296.372485593333</v>
      </c>
      <c r="J116" s="11">
        <f t="shared" si="101"/>
        <v>0.284598023018728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5.96562202665757</v>
      </c>
      <c r="P116" s="11">
        <f t="shared" si="104"/>
        <v>1.69780423486372</v>
      </c>
      <c r="Q116" s="16">
        <f t="shared" si="105"/>
        <v>0.764011905688675</v>
      </c>
      <c r="R116" s="11">
        <f t="shared" si="106"/>
        <v>1.0964919375</v>
      </c>
      <c r="S116" s="17">
        <f t="shared" si="107"/>
        <v>0.696778407172442</v>
      </c>
      <c r="T116" s="3">
        <v>0.27</v>
      </c>
      <c r="U116" s="18">
        <f t="shared" si="108"/>
        <v>0.188130169936559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0.331921246235873</v>
      </c>
      <c r="AC116" s="25">
        <f t="shared" si="110"/>
        <v>9.024625</v>
      </c>
      <c r="AD116" s="1">
        <f t="shared" si="111"/>
        <v>0.45</v>
      </c>
      <c r="AE116" s="26">
        <f t="shared" si="112"/>
        <v>471.595833333333</v>
      </c>
      <c r="AF116" s="1">
        <f t="shared" si="113"/>
        <v>14126487.0764103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16.880708726129</v>
      </c>
      <c r="E117" s="13">
        <f t="shared" si="114"/>
        <v>23.2224855933333</v>
      </c>
      <c r="F117" s="9" t="s">
        <v>109</v>
      </c>
      <c r="G117" s="6">
        <v>11</v>
      </c>
      <c r="H117" s="11">
        <f t="shared" si="99"/>
        <v>16.880708726129</v>
      </c>
      <c r="I117" s="11">
        <f t="shared" si="100"/>
        <v>290.030708726129</v>
      </c>
      <c r="J117" s="11">
        <f t="shared" si="101"/>
        <v>0.138755480369636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4.05442690220416</v>
      </c>
      <c r="O117" s="11">
        <f t="shared" si="115"/>
        <v>2.65003963958969</v>
      </c>
      <c r="P117" s="11">
        <f t="shared" si="104"/>
        <v>0.367707523189844</v>
      </c>
      <c r="Q117" s="16">
        <f t="shared" si="105"/>
        <v>0.16546838543543</v>
      </c>
      <c r="R117" s="11">
        <f t="shared" si="106"/>
        <v>1.0964919375</v>
      </c>
      <c r="S117" s="17">
        <f t="shared" si="107"/>
        <v>0.150907069880238</v>
      </c>
      <c r="T117" s="3">
        <v>0.27</v>
      </c>
      <c r="U117" s="18">
        <f t="shared" si="108"/>
        <v>0.0407449088676642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0.238684590023601</v>
      </c>
      <c r="AC117" s="25">
        <f t="shared" si="110"/>
        <v>9.024625</v>
      </c>
      <c r="AD117" s="1">
        <f t="shared" si="111"/>
        <v>0.45</v>
      </c>
      <c r="AE117" s="26">
        <f t="shared" si="112"/>
        <v>471.595833333333</v>
      </c>
      <c r="AF117" s="1">
        <f t="shared" si="113"/>
        <v>10158357.7868064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11.6220181299333</v>
      </c>
      <c r="E118" s="13">
        <f t="shared" si="114"/>
        <v>16.880708726129</v>
      </c>
      <c r="F118" s="9" t="s">
        <v>111</v>
      </c>
      <c r="G118" s="6">
        <v>12</v>
      </c>
      <c r="H118" s="11">
        <f t="shared" si="99"/>
        <v>11.6220181299333</v>
      </c>
      <c r="I118" s="11">
        <f t="shared" si="100"/>
        <v>284.772018129933</v>
      </c>
      <c r="J118" s="11">
        <f t="shared" si="101"/>
        <v>0.0746469588475098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4.71898086639985</v>
      </c>
      <c r="P118" s="11">
        <f t="shared" si="104"/>
        <v>0.352257570536335</v>
      </c>
      <c r="Q118" s="16">
        <f t="shared" si="105"/>
        <v>0.158515906741351</v>
      </c>
      <c r="R118" s="11">
        <f t="shared" si="106"/>
        <v>1.0964919375</v>
      </c>
      <c r="S118" s="17">
        <f t="shared" si="107"/>
        <v>0.144566413413643</v>
      </c>
      <c r="T118" s="3">
        <v>0.27</v>
      </c>
      <c r="U118" s="18">
        <f t="shared" si="108"/>
        <v>0.0390329316216835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0.238168428883938</v>
      </c>
      <c r="AC118" s="25">
        <f t="shared" si="110"/>
        <v>9.024625</v>
      </c>
      <c r="AD118" s="1">
        <f t="shared" si="111"/>
        <v>0.45</v>
      </c>
      <c r="AE118" s="26">
        <f t="shared" si="112"/>
        <v>471.595833333333</v>
      </c>
      <c r="AF118" s="1">
        <f t="shared" si="113"/>
        <v>10136390.0949172</v>
      </c>
      <c r="AG118" s="1">
        <f>SUM(AF107:AF118)</f>
        <v>149992177.520993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2">
        <v>6.1630924363871</v>
      </c>
      <c r="E119" s="13">
        <f t="shared" si="114"/>
        <v>11.6220181299333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4.02</v>
      </c>
      <c r="E123" s="9"/>
      <c r="F123" s="9"/>
      <c r="G123" s="6">
        <v>1</v>
      </c>
      <c r="H123" s="11">
        <f t="shared" ref="H123:H134" si="116">E124</f>
        <v>4.02</v>
      </c>
      <c r="I123" s="11">
        <f t="shared" ref="I123:I134" si="117">H123+273.15</f>
        <v>277.17</v>
      </c>
      <c r="J123" s="11">
        <f t="shared" ref="J123:J134" si="118">EXP(($C$18*(I123-$C$16))/($C$19*I123*$C$16))</f>
        <v>0.0292239748640544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0.0152321201786424</v>
      </c>
      <c r="Q123" s="16">
        <f t="shared" ref="Q123:Q134" si="122">P123*$B$125</f>
        <v>0.00396035124644703</v>
      </c>
      <c r="R123" s="11">
        <f t="shared" ref="R123:R134" si="123">L123*$B$125</f>
        <v>0.1355172</v>
      </c>
      <c r="S123" s="17">
        <f t="shared" ref="S123:S134" si="124">Q123/R123</f>
        <v>0.0292239748640544</v>
      </c>
      <c r="T123" s="3">
        <v>0.01</v>
      </c>
      <c r="U123" s="18">
        <f t="shared" ref="U123:U134" si="125">S123*T123</f>
        <v>0.000292239748640544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0.00578223974864054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1.4</v>
      </c>
      <c r="AX123" s="1">
        <f t="shared" ref="AX123:AX134" si="132">AW123*10000*AV123*0.67*AU123*AT123</f>
        <v>735.010178155673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3.12478878132258</v>
      </c>
      <c r="E124" s="13">
        <f t="shared" ref="E124:E135" si="133">D123</f>
        <v>4.02</v>
      </c>
      <c r="F124" s="9" t="s">
        <v>109</v>
      </c>
      <c r="G124" s="6">
        <v>2</v>
      </c>
      <c r="H124" s="11">
        <f t="shared" si="116"/>
        <v>3.12478878132258</v>
      </c>
      <c r="I124" s="11">
        <f t="shared" si="117"/>
        <v>276.274788781323</v>
      </c>
      <c r="J124" s="11">
        <f t="shared" si="118"/>
        <v>0.0260797773028981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1.02720787982136</v>
      </c>
      <c r="P124" s="11">
        <f t="shared" si="121"/>
        <v>0.0267893527495231</v>
      </c>
      <c r="Q124" s="16">
        <f t="shared" si="122"/>
        <v>0.00696523171487601</v>
      </c>
      <c r="R124" s="11">
        <f t="shared" si="123"/>
        <v>0.1355172</v>
      </c>
      <c r="S124" s="17">
        <f t="shared" si="124"/>
        <v>0.0513973998494361</v>
      </c>
      <c r="T124" s="3">
        <v>0.01</v>
      </c>
      <c r="U124" s="18">
        <f t="shared" si="125"/>
        <v>0.000513973998494361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0.00600397399849436</v>
      </c>
      <c r="AU124" s="25">
        <f t="shared" si="129"/>
        <v>52.122</v>
      </c>
      <c r="AV124" s="1">
        <f t="shared" si="130"/>
        <v>0.26</v>
      </c>
      <c r="AW124" s="2">
        <f t="shared" si="131"/>
        <v>1.4</v>
      </c>
      <c r="AX124" s="1">
        <f t="shared" si="132"/>
        <v>763.195956949537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3.53054505135714</v>
      </c>
      <c r="E125" s="13">
        <f t="shared" si="133"/>
        <v>3.12478878132258</v>
      </c>
      <c r="F125" s="9" t="s">
        <v>109</v>
      </c>
      <c r="G125" s="6">
        <v>3</v>
      </c>
      <c r="H125" s="11">
        <f t="shared" si="116"/>
        <v>3.53054505135714</v>
      </c>
      <c r="I125" s="11">
        <f t="shared" si="117"/>
        <v>276.680545051357</v>
      </c>
      <c r="J125" s="11">
        <f t="shared" si="118"/>
        <v>0.0274631414305964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1.52163852707183</v>
      </c>
      <c r="P125" s="11">
        <f t="shared" si="121"/>
        <v>0.0417889740752182</v>
      </c>
      <c r="Q125" s="16">
        <f t="shared" si="122"/>
        <v>0.0108651332595567</v>
      </c>
      <c r="R125" s="11">
        <f t="shared" si="123"/>
        <v>0.1355172</v>
      </c>
      <c r="S125" s="17">
        <f t="shared" si="124"/>
        <v>0.0801753080757036</v>
      </c>
      <c r="T125" s="3">
        <v>0.01</v>
      </c>
      <c r="U125" s="18">
        <f t="shared" si="125"/>
        <v>0.000801753080757036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0.00629175308075704</v>
      </c>
      <c r="AU125" s="25">
        <f t="shared" si="129"/>
        <v>52.122</v>
      </c>
      <c r="AV125" s="1">
        <f t="shared" si="130"/>
        <v>0.26</v>
      </c>
      <c r="AW125" s="2">
        <f t="shared" si="131"/>
        <v>1.4</v>
      </c>
      <c r="AX125" s="1">
        <f t="shared" si="132"/>
        <v>799.777033438642</v>
      </c>
    </row>
    <row r="126" s="1" customFormat="1" spans="1:50">
      <c r="A126" s="6"/>
      <c r="B126" s="6"/>
      <c r="C126" s="9">
        <v>3</v>
      </c>
      <c r="D126" s="12">
        <v>11.4290840843226</v>
      </c>
      <c r="E126" s="13">
        <f t="shared" si="133"/>
        <v>3.53054505135714</v>
      </c>
      <c r="F126" s="9" t="s">
        <v>109</v>
      </c>
      <c r="G126" s="6">
        <v>4</v>
      </c>
      <c r="H126" s="11">
        <f t="shared" si="116"/>
        <v>11.4290840843226</v>
      </c>
      <c r="I126" s="11">
        <f t="shared" si="117"/>
        <v>284.579084084323</v>
      </c>
      <c r="J126" s="11">
        <f t="shared" si="118"/>
        <v>0.0729365001635604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2.00106955299662</v>
      </c>
      <c r="P126" s="11">
        <f t="shared" si="121"/>
        <v>0.145951009779433</v>
      </c>
      <c r="Q126" s="16">
        <f t="shared" si="122"/>
        <v>0.0379472625426527</v>
      </c>
      <c r="R126" s="11">
        <f t="shared" si="123"/>
        <v>0.1355172</v>
      </c>
      <c r="S126" s="17">
        <f t="shared" si="124"/>
        <v>0.280018053373687</v>
      </c>
      <c r="T126" s="3">
        <v>0.01</v>
      </c>
      <c r="U126" s="18">
        <f t="shared" si="125"/>
        <v>0.00280018053373687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0.0107901805337369</v>
      </c>
      <c r="AU126" s="25">
        <f t="shared" si="129"/>
        <v>52.122</v>
      </c>
      <c r="AV126" s="1">
        <f t="shared" si="130"/>
        <v>0.26</v>
      </c>
      <c r="AW126" s="2">
        <f t="shared" si="131"/>
        <v>1.4</v>
      </c>
      <c r="AX126" s="1">
        <f t="shared" si="132"/>
        <v>1371.59524011408</v>
      </c>
    </row>
    <row r="127" s="1" customFormat="1" spans="1:50">
      <c r="A127" s="6"/>
      <c r="B127" s="6"/>
      <c r="C127" s="9">
        <v>4</v>
      </c>
      <c r="D127" s="12">
        <v>16.6257141684</v>
      </c>
      <c r="E127" s="13">
        <f t="shared" si="133"/>
        <v>11.4290840843226</v>
      </c>
      <c r="F127" s="9" t="s">
        <v>109</v>
      </c>
      <c r="G127" s="6">
        <v>5</v>
      </c>
      <c r="H127" s="11">
        <f t="shared" si="116"/>
        <v>16.6257141684</v>
      </c>
      <c r="I127" s="11">
        <f t="shared" si="117"/>
        <v>289.7757141684</v>
      </c>
      <c r="J127" s="11">
        <f t="shared" si="118"/>
        <v>0.134716314673059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1.76236261605632</v>
      </c>
      <c r="O127" s="11">
        <f t="shared" si="134"/>
        <v>0.613975927160859</v>
      </c>
      <c r="P127" s="11">
        <f t="shared" si="121"/>
        <v>0.0827125742050857</v>
      </c>
      <c r="Q127" s="16">
        <f t="shared" si="122"/>
        <v>0.0215052692933223</v>
      </c>
      <c r="R127" s="11">
        <f t="shared" si="123"/>
        <v>0.1355172</v>
      </c>
      <c r="S127" s="17">
        <f t="shared" si="124"/>
        <v>0.158690330772199</v>
      </c>
      <c r="T127" s="3">
        <v>0.01</v>
      </c>
      <c r="U127" s="18">
        <f t="shared" si="125"/>
        <v>0.00158690330772199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0.011536903307722</v>
      </c>
      <c r="AU127" s="25">
        <f t="shared" si="129"/>
        <v>52.122</v>
      </c>
      <c r="AV127" s="1">
        <f t="shared" si="130"/>
        <v>0.26</v>
      </c>
      <c r="AW127" s="2">
        <f t="shared" si="131"/>
        <v>1.4</v>
      </c>
      <c r="AX127" s="1">
        <f t="shared" si="132"/>
        <v>1466.51500529136</v>
      </c>
    </row>
    <row r="128" s="1" customFormat="1" spans="1:50">
      <c r="A128" s="6"/>
      <c r="B128" s="6"/>
      <c r="C128" s="9">
        <v>5</v>
      </c>
      <c r="D128" s="12">
        <v>20.0693643464516</v>
      </c>
      <c r="E128" s="13">
        <f t="shared" si="133"/>
        <v>16.6257141684</v>
      </c>
      <c r="F128" s="9" t="s">
        <v>111</v>
      </c>
      <c r="G128" s="6">
        <v>6</v>
      </c>
      <c r="H128" s="11">
        <f t="shared" si="116"/>
        <v>20.0693643464516</v>
      </c>
      <c r="I128" s="11">
        <f t="shared" si="117"/>
        <v>293.219364346452</v>
      </c>
      <c r="J128" s="11">
        <f t="shared" si="118"/>
        <v>0.199894987089997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1.05248335295577</v>
      </c>
      <c r="P128" s="11">
        <f t="shared" si="121"/>
        <v>0.210386146251532</v>
      </c>
      <c r="Q128" s="16">
        <f t="shared" si="122"/>
        <v>0.0547003980253982</v>
      </c>
      <c r="R128" s="11">
        <f t="shared" si="123"/>
        <v>0.1355172</v>
      </c>
      <c r="S128" s="17">
        <f t="shared" si="124"/>
        <v>0.40364173717726</v>
      </c>
      <c r="T128" s="3">
        <v>0.01</v>
      </c>
      <c r="U128" s="18">
        <f t="shared" si="125"/>
        <v>0.0040364173717726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0.0139864173717726</v>
      </c>
      <c r="AU128" s="25">
        <f t="shared" si="129"/>
        <v>52.122</v>
      </c>
      <c r="AV128" s="1">
        <f t="shared" si="130"/>
        <v>0.26</v>
      </c>
      <c r="AW128" s="2">
        <f t="shared" si="131"/>
        <v>1.4</v>
      </c>
      <c r="AX128" s="1">
        <f t="shared" si="132"/>
        <v>1777.88531279824</v>
      </c>
    </row>
    <row r="129" s="1" customFormat="1" spans="1:50">
      <c r="A129" s="6"/>
      <c r="B129" s="6"/>
      <c r="C129" s="9">
        <v>6</v>
      </c>
      <c r="D129" s="12">
        <v>24.25955573</v>
      </c>
      <c r="E129" s="13">
        <f t="shared" si="133"/>
        <v>20.0693643464516</v>
      </c>
      <c r="F129" s="9" t="s">
        <v>109</v>
      </c>
      <c r="G129" s="6">
        <v>7</v>
      </c>
      <c r="H129" s="11">
        <f t="shared" si="116"/>
        <v>24.25955573</v>
      </c>
      <c r="I129" s="11">
        <f t="shared" si="117"/>
        <v>297.40955573</v>
      </c>
      <c r="J129" s="11">
        <f t="shared" si="118"/>
        <v>0.319142347800127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1.36331720670424</v>
      </c>
      <c r="P129" s="11">
        <f t="shared" si="121"/>
        <v>0.435092254143903</v>
      </c>
      <c r="Q129" s="16">
        <f t="shared" si="122"/>
        <v>0.113123986077415</v>
      </c>
      <c r="R129" s="11">
        <f t="shared" si="123"/>
        <v>0.1355172</v>
      </c>
      <c r="S129" s="17">
        <f t="shared" si="124"/>
        <v>0.83475740405952</v>
      </c>
      <c r="T129" s="3">
        <v>0.01</v>
      </c>
      <c r="U129" s="18">
        <f t="shared" si="125"/>
        <v>0.0083475740405952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0.0207975740405952</v>
      </c>
      <c r="AU129" s="25">
        <f t="shared" si="129"/>
        <v>52.122</v>
      </c>
      <c r="AV129" s="1">
        <f t="shared" si="130"/>
        <v>0.26</v>
      </c>
      <c r="AW129" s="2">
        <f t="shared" si="131"/>
        <v>1.4</v>
      </c>
      <c r="AX129" s="1">
        <f t="shared" si="132"/>
        <v>2643.68640272615</v>
      </c>
    </row>
    <row r="130" s="1" customFormat="1" spans="1:50">
      <c r="A130" s="6"/>
      <c r="B130" s="6"/>
      <c r="C130" s="9">
        <v>7</v>
      </c>
      <c r="D130" s="12">
        <v>26.7703265516129</v>
      </c>
      <c r="E130" s="13">
        <f t="shared" si="133"/>
        <v>24.25955573</v>
      </c>
      <c r="F130" s="9" t="s">
        <v>109</v>
      </c>
      <c r="G130" s="6">
        <v>8</v>
      </c>
      <c r="H130" s="11">
        <f t="shared" si="116"/>
        <v>26.7703265516129</v>
      </c>
      <c r="I130" s="11">
        <f t="shared" si="117"/>
        <v>299.920326551613</v>
      </c>
      <c r="J130" s="11">
        <f t="shared" si="118"/>
        <v>0.419770260264682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1.44944495256034</v>
      </c>
      <c r="P130" s="11">
        <f t="shared" si="121"/>
        <v>0.608433884975583</v>
      </c>
      <c r="Q130" s="16">
        <f t="shared" si="122"/>
        <v>0.158192810093652</v>
      </c>
      <c r="R130" s="11">
        <f t="shared" si="123"/>
        <v>0.1355172</v>
      </c>
      <c r="S130" s="17">
        <f t="shared" si="124"/>
        <v>1.16732643600703</v>
      </c>
      <c r="T130" s="3">
        <v>0.01</v>
      </c>
      <c r="U130" s="18">
        <f t="shared" si="125"/>
        <v>0.0116732643600703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0.0241232643600703</v>
      </c>
      <c r="AU130" s="25">
        <f t="shared" si="129"/>
        <v>52.122</v>
      </c>
      <c r="AV130" s="1">
        <f t="shared" si="130"/>
        <v>0.26</v>
      </c>
      <c r="AW130" s="2">
        <f t="shared" si="131"/>
        <v>1.4</v>
      </c>
      <c r="AX130" s="1">
        <f t="shared" si="132"/>
        <v>3066.43197199845</v>
      </c>
    </row>
    <row r="131" s="1" customFormat="1" spans="1:50">
      <c r="A131" s="6"/>
      <c r="B131" s="6"/>
      <c r="C131" s="9">
        <v>8</v>
      </c>
      <c r="D131" s="12">
        <v>27.3282486670968</v>
      </c>
      <c r="E131" s="13">
        <f t="shared" si="133"/>
        <v>26.7703265516129</v>
      </c>
      <c r="F131" s="9" t="s">
        <v>109</v>
      </c>
      <c r="G131" s="6">
        <v>9</v>
      </c>
      <c r="H131" s="11">
        <f t="shared" si="116"/>
        <v>27.3282486670968</v>
      </c>
      <c r="I131" s="11">
        <f t="shared" si="117"/>
        <v>300.478248667097</v>
      </c>
      <c r="J131" s="11">
        <f t="shared" si="118"/>
        <v>0.445852048779428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1.36223106758476</v>
      </c>
      <c r="P131" s="11">
        <f t="shared" si="121"/>
        <v>0.607353512393651</v>
      </c>
      <c r="Q131" s="16">
        <f t="shared" si="122"/>
        <v>0.157911913222349</v>
      </c>
      <c r="R131" s="11">
        <f t="shared" si="123"/>
        <v>0.1355172</v>
      </c>
      <c r="S131" s="17">
        <f t="shared" si="124"/>
        <v>1.16525365947901</v>
      </c>
      <c r="T131" s="3">
        <v>0.01</v>
      </c>
      <c r="U131" s="18">
        <f t="shared" si="125"/>
        <v>0.0116525365947901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0.0216025365947901</v>
      </c>
      <c r="AU131" s="25">
        <f t="shared" si="129"/>
        <v>52.122</v>
      </c>
      <c r="AV131" s="1">
        <f t="shared" si="130"/>
        <v>0.26</v>
      </c>
      <c r="AW131" s="2">
        <f t="shared" si="131"/>
        <v>1.4</v>
      </c>
      <c r="AX131" s="1">
        <f t="shared" si="132"/>
        <v>2746.00932534564</v>
      </c>
    </row>
    <row r="132" s="1" customFormat="1" spans="1:50">
      <c r="A132" s="6"/>
      <c r="B132" s="6"/>
      <c r="C132" s="9">
        <v>9</v>
      </c>
      <c r="D132" s="12">
        <v>23.2224855933333</v>
      </c>
      <c r="E132" s="13">
        <f t="shared" si="133"/>
        <v>27.3282486670968</v>
      </c>
      <c r="F132" s="9" t="s">
        <v>109</v>
      </c>
      <c r="G132" s="6">
        <v>10</v>
      </c>
      <c r="H132" s="11">
        <f t="shared" si="116"/>
        <v>23.2224855933333</v>
      </c>
      <c r="I132" s="11">
        <f t="shared" si="117"/>
        <v>296.372485593333</v>
      </c>
      <c r="J132" s="11">
        <f t="shared" si="118"/>
        <v>0.284598023018728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1.2760975551911</v>
      </c>
      <c r="P132" s="11">
        <f t="shared" si="121"/>
        <v>0.36317484138642</v>
      </c>
      <c r="Q132" s="16">
        <f t="shared" si="122"/>
        <v>0.0944254587604693</v>
      </c>
      <c r="R132" s="11">
        <f t="shared" si="123"/>
        <v>0.1355172</v>
      </c>
      <c r="S132" s="17">
        <f t="shared" si="124"/>
        <v>0.696778407172442</v>
      </c>
      <c r="T132" s="3">
        <v>0.01</v>
      </c>
      <c r="U132" s="18">
        <f t="shared" si="125"/>
        <v>0.00696778407172442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0.0169177840717244</v>
      </c>
      <c r="AU132" s="25">
        <f t="shared" si="129"/>
        <v>52.122</v>
      </c>
      <c r="AV132" s="1">
        <f t="shared" si="130"/>
        <v>0.26</v>
      </c>
      <c r="AW132" s="2">
        <f t="shared" si="131"/>
        <v>1.4</v>
      </c>
      <c r="AX132" s="1">
        <f t="shared" si="132"/>
        <v>2150.5063824932</v>
      </c>
    </row>
    <row r="133" s="1" customFormat="1" spans="1:50">
      <c r="A133" s="6"/>
      <c r="B133" s="6"/>
      <c r="C133" s="9">
        <v>10</v>
      </c>
      <c r="D133" s="12">
        <v>16.880708726129</v>
      </c>
      <c r="E133" s="13">
        <f t="shared" si="133"/>
        <v>23.2224855933333</v>
      </c>
      <c r="F133" s="9" t="s">
        <v>109</v>
      </c>
      <c r="G133" s="6">
        <v>11</v>
      </c>
      <c r="H133" s="11">
        <f t="shared" si="116"/>
        <v>16.880708726129</v>
      </c>
      <c r="I133" s="11">
        <f t="shared" si="117"/>
        <v>290.030708726129</v>
      </c>
      <c r="J133" s="11">
        <f t="shared" si="118"/>
        <v>0.138755480369636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0.86727657811445</v>
      </c>
      <c r="O133" s="11">
        <f t="shared" si="134"/>
        <v>0.566866135690234</v>
      </c>
      <c r="P133" s="11">
        <f t="shared" si="121"/>
        <v>0.0786557829629775</v>
      </c>
      <c r="Q133" s="16">
        <f t="shared" si="122"/>
        <v>0.0204505035703742</v>
      </c>
      <c r="R133" s="11">
        <f t="shared" si="123"/>
        <v>0.1355172</v>
      </c>
      <c r="S133" s="17">
        <f t="shared" si="124"/>
        <v>0.150907069880238</v>
      </c>
      <c r="T133" s="3">
        <v>0.01</v>
      </c>
      <c r="U133" s="18">
        <f t="shared" si="125"/>
        <v>0.00150907069880238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0.00895907069880238</v>
      </c>
      <c r="AU133" s="25">
        <f t="shared" si="129"/>
        <v>52.122</v>
      </c>
      <c r="AV133" s="1">
        <f t="shared" si="130"/>
        <v>0.26</v>
      </c>
      <c r="AW133" s="2">
        <f t="shared" si="131"/>
        <v>1.4</v>
      </c>
      <c r="AX133" s="1">
        <f t="shared" si="132"/>
        <v>1138.83346881011</v>
      </c>
    </row>
    <row r="134" s="1" customFormat="1" spans="1:51">
      <c r="A134" s="6"/>
      <c r="B134" s="6"/>
      <c r="C134" s="9">
        <v>11</v>
      </c>
      <c r="D134" s="12">
        <v>11.6220181299333</v>
      </c>
      <c r="E134" s="13">
        <f t="shared" si="133"/>
        <v>16.880708726129</v>
      </c>
      <c r="F134" s="9" t="s">
        <v>111</v>
      </c>
      <c r="G134" s="6">
        <v>12</v>
      </c>
      <c r="H134" s="11">
        <f t="shared" si="116"/>
        <v>11.6220181299333</v>
      </c>
      <c r="I134" s="11">
        <f t="shared" si="117"/>
        <v>284.772018129933</v>
      </c>
      <c r="J134" s="11">
        <f t="shared" si="118"/>
        <v>0.0746469588475098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1.00943035272726</v>
      </c>
      <c r="P134" s="11">
        <f t="shared" si="121"/>
        <v>0.0753509059994588</v>
      </c>
      <c r="Q134" s="16">
        <f t="shared" si="122"/>
        <v>0.0195912355598593</v>
      </c>
      <c r="R134" s="11">
        <f t="shared" si="123"/>
        <v>0.1355172</v>
      </c>
      <c r="S134" s="17">
        <f t="shared" si="124"/>
        <v>0.144566413413643</v>
      </c>
      <c r="T134" s="3">
        <v>0.01</v>
      </c>
      <c r="U134" s="18">
        <f t="shared" si="125"/>
        <v>0.00144566413413643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0.00889566413413643</v>
      </c>
      <c r="AU134" s="25">
        <f t="shared" si="129"/>
        <v>52.122</v>
      </c>
      <c r="AV134" s="1">
        <f t="shared" si="130"/>
        <v>0.26</v>
      </c>
      <c r="AW134" s="2">
        <f t="shared" si="131"/>
        <v>1.4</v>
      </c>
      <c r="AX134" s="1">
        <f t="shared" si="132"/>
        <v>1130.77353487148</v>
      </c>
      <c r="AY134" s="1">
        <f>SUM(AX123:AX134)</f>
        <v>19790.2198129926</v>
      </c>
    </row>
    <row r="135" s="1" customFormat="1" spans="1:46">
      <c r="A135" s="6"/>
      <c r="B135" s="6"/>
      <c r="C135" s="9">
        <v>12</v>
      </c>
      <c r="D135" s="12">
        <v>6.1630924363871</v>
      </c>
      <c r="E135" s="13">
        <f t="shared" si="133"/>
        <v>11.6220181299333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4.02</v>
      </c>
      <c r="E139" s="9"/>
      <c r="F139" s="9"/>
      <c r="G139" s="6">
        <v>1</v>
      </c>
      <c r="H139" s="11">
        <f t="shared" ref="H139:H150" si="135">E140</f>
        <v>4.02</v>
      </c>
      <c r="I139" s="11">
        <f t="shared" ref="I139:I150" si="136">H139+273.15</f>
        <v>277.17</v>
      </c>
      <c r="J139" s="11">
        <f t="shared" ref="J139:J150" si="137">EXP(($C$18*(I139-$C$16))/($C$19*I139*$C$16))</f>
        <v>0.0292239748640544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0.00832006564379629</v>
      </c>
      <c r="Q139" s="16">
        <f t="shared" ref="Q139:Q150" si="141">P139*$B$125</f>
        <v>0.00216321706738703</v>
      </c>
      <c r="R139" s="11">
        <f t="shared" ref="R139:R150" si="142">L139*$B$125</f>
        <v>0.074022</v>
      </c>
      <c r="S139" s="17">
        <f t="shared" ref="S139:S150" si="143">Q139/R139</f>
        <v>0.0292239748640544</v>
      </c>
      <c r="T139" s="3">
        <v>0.01</v>
      </c>
      <c r="U139" s="18">
        <f t="shared" ref="U139:U150" si="144">S139*T139</f>
        <v>0.000292239748640544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0.00578223974864054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28.6768676951493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3.12478878132258</v>
      </c>
      <c r="E140" s="13">
        <f t="shared" ref="E140:E151" si="154">D139</f>
        <v>4.02</v>
      </c>
      <c r="F140" s="9" t="s">
        <v>109</v>
      </c>
      <c r="G140" s="6">
        <v>2</v>
      </c>
      <c r="H140" s="11">
        <f t="shared" si="135"/>
        <v>3.12478878132258</v>
      </c>
      <c r="I140" s="11">
        <f t="shared" si="136"/>
        <v>276.274788781323</v>
      </c>
      <c r="J140" s="11">
        <f t="shared" si="137"/>
        <v>0.0260797773028981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0.561079934356204</v>
      </c>
      <c r="P140" s="11">
        <f t="shared" si="140"/>
        <v>0.0146328397371345</v>
      </c>
      <c r="Q140" s="16">
        <f t="shared" si="141"/>
        <v>0.00380453833165496</v>
      </c>
      <c r="R140" s="11">
        <f t="shared" si="142"/>
        <v>0.074022</v>
      </c>
      <c r="S140" s="17">
        <f t="shared" si="143"/>
        <v>0.0513973998494361</v>
      </c>
      <c r="T140" s="3">
        <v>0.01</v>
      </c>
      <c r="U140" s="18">
        <f t="shared" si="144"/>
        <v>0.000513973998494361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0.00600397399849436</v>
      </c>
      <c r="AU140" s="25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29.7765529422088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3.53054505135714</v>
      </c>
      <c r="E141" s="13">
        <f t="shared" si="154"/>
        <v>3.12478878132258</v>
      </c>
      <c r="F141" s="9" t="s">
        <v>109</v>
      </c>
      <c r="G141" s="6">
        <v>3</v>
      </c>
      <c r="H141" s="11">
        <f t="shared" si="135"/>
        <v>3.53054505135714</v>
      </c>
      <c r="I141" s="11">
        <f t="shared" si="136"/>
        <v>276.680545051357</v>
      </c>
      <c r="J141" s="11">
        <f t="shared" si="137"/>
        <v>0.0274631414305964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0.831147094619069</v>
      </c>
      <c r="P141" s="11">
        <f t="shared" si="140"/>
        <v>0.0228259102091528</v>
      </c>
      <c r="Q141" s="16">
        <f t="shared" si="141"/>
        <v>0.00593473665437973</v>
      </c>
      <c r="R141" s="11">
        <f t="shared" si="142"/>
        <v>0.074022</v>
      </c>
      <c r="S141" s="17">
        <f t="shared" si="143"/>
        <v>0.0801753080757036</v>
      </c>
      <c r="T141" s="3">
        <v>0.01</v>
      </c>
      <c r="U141" s="18">
        <f t="shared" si="144"/>
        <v>0.000801753080757036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0.00629175308075704</v>
      </c>
      <c r="AU141" s="25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31.2037858184344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11.4290840843226</v>
      </c>
      <c r="E142" s="13">
        <f t="shared" si="154"/>
        <v>3.53054505135714</v>
      </c>
      <c r="F142" s="9" t="s">
        <v>109</v>
      </c>
      <c r="G142" s="6">
        <v>4</v>
      </c>
      <c r="H142" s="11">
        <f t="shared" si="135"/>
        <v>11.4290840843226</v>
      </c>
      <c r="I142" s="11">
        <f t="shared" si="136"/>
        <v>284.579084084323</v>
      </c>
      <c r="J142" s="11">
        <f t="shared" si="137"/>
        <v>0.0729365001635604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1.09302118440992</v>
      </c>
      <c r="P142" s="11">
        <f t="shared" si="140"/>
        <v>0.0797211397954888</v>
      </c>
      <c r="Q142" s="16">
        <f t="shared" si="141"/>
        <v>0.0207274963468271</v>
      </c>
      <c r="R142" s="11">
        <f t="shared" si="142"/>
        <v>0.074022</v>
      </c>
      <c r="S142" s="17">
        <f t="shared" si="143"/>
        <v>0.280018053373687</v>
      </c>
      <c r="T142" s="3">
        <v>0.01</v>
      </c>
      <c r="U142" s="18">
        <f t="shared" si="144"/>
        <v>0.00280018053373687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0.0127501805337369</v>
      </c>
      <c r="AU142" s="25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63.2341888523742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16.6257141684</v>
      </c>
      <c r="E143" s="13">
        <f t="shared" si="154"/>
        <v>11.4290840843226</v>
      </c>
      <c r="F143" s="9" t="s">
        <v>109</v>
      </c>
      <c r="G143" s="6">
        <v>5</v>
      </c>
      <c r="H143" s="11">
        <f t="shared" si="135"/>
        <v>16.6257141684</v>
      </c>
      <c r="I143" s="11">
        <f t="shared" si="136"/>
        <v>289.7757141684</v>
      </c>
      <c r="J143" s="11">
        <f t="shared" si="137"/>
        <v>0.134716314673059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0.962635042383706</v>
      </c>
      <c r="O143" s="11">
        <f t="shared" si="155"/>
        <v>0.335365002230721</v>
      </c>
      <c r="P143" s="11">
        <f t="shared" si="140"/>
        <v>0.0451791371708451</v>
      </c>
      <c r="Q143" s="16">
        <f t="shared" si="141"/>
        <v>0.0117465756644197</v>
      </c>
      <c r="R143" s="11">
        <f t="shared" si="142"/>
        <v>0.074022</v>
      </c>
      <c r="S143" s="17">
        <f t="shared" si="143"/>
        <v>0.158690330772199</v>
      </c>
      <c r="T143" s="3">
        <v>0.01</v>
      </c>
      <c r="U143" s="18">
        <f t="shared" si="144"/>
        <v>0.00158690330772199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0.011536903307722</v>
      </c>
      <c r="AU143" s="25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57.2169719951612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20.0693643464516</v>
      </c>
      <c r="E144" s="13">
        <f t="shared" si="154"/>
        <v>16.6257141684</v>
      </c>
      <c r="F144" s="9" t="s">
        <v>111</v>
      </c>
      <c r="G144" s="6">
        <v>6</v>
      </c>
      <c r="H144" s="11">
        <f t="shared" si="135"/>
        <v>20.0693643464516</v>
      </c>
      <c r="I144" s="11">
        <f t="shared" si="136"/>
        <v>293.219364346452</v>
      </c>
      <c r="J144" s="11">
        <f t="shared" si="137"/>
        <v>0.199894987089997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0.574885865059876</v>
      </c>
      <c r="P144" s="11">
        <f t="shared" si="140"/>
        <v>0.114916802574366</v>
      </c>
      <c r="Q144" s="16">
        <f t="shared" si="141"/>
        <v>0.0298783686693352</v>
      </c>
      <c r="R144" s="11">
        <f t="shared" si="142"/>
        <v>0.074022</v>
      </c>
      <c r="S144" s="17">
        <f t="shared" si="143"/>
        <v>0.40364173717726</v>
      </c>
      <c r="T144" s="3">
        <v>0.01</v>
      </c>
      <c r="U144" s="18">
        <f t="shared" si="144"/>
        <v>0.0040364173717726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0.0139864173717726</v>
      </c>
      <c r="AU144" s="25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69.3652733084546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24.25955573</v>
      </c>
      <c r="E145" s="13">
        <f t="shared" si="154"/>
        <v>20.0693643464516</v>
      </c>
      <c r="F145" s="9" t="s">
        <v>109</v>
      </c>
      <c r="G145" s="6">
        <v>7</v>
      </c>
      <c r="H145" s="11">
        <f t="shared" si="135"/>
        <v>24.25955573</v>
      </c>
      <c r="I145" s="11">
        <f t="shared" si="136"/>
        <v>297.40955573</v>
      </c>
      <c r="J145" s="11">
        <f t="shared" si="137"/>
        <v>0.319142347800127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0.74466906248551</v>
      </c>
      <c r="P145" s="11">
        <f t="shared" si="140"/>
        <v>0.237655432935745</v>
      </c>
      <c r="Q145" s="16">
        <f t="shared" si="141"/>
        <v>0.0617904125632938</v>
      </c>
      <c r="R145" s="11">
        <f t="shared" si="142"/>
        <v>0.074022</v>
      </c>
      <c r="S145" s="17">
        <f t="shared" si="143"/>
        <v>0.83475740405952</v>
      </c>
      <c r="T145" s="3">
        <v>0.01</v>
      </c>
      <c r="U145" s="18">
        <f t="shared" si="144"/>
        <v>0.0083475740405952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0.0232475740405952</v>
      </c>
      <c r="AU145" s="25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115.295739017407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26.7703265516129</v>
      </c>
      <c r="E146" s="13">
        <f t="shared" si="154"/>
        <v>24.25955573</v>
      </c>
      <c r="F146" s="9" t="s">
        <v>109</v>
      </c>
      <c r="G146" s="6">
        <v>8</v>
      </c>
      <c r="H146" s="11">
        <f t="shared" si="135"/>
        <v>26.7703265516129</v>
      </c>
      <c r="I146" s="11">
        <f t="shared" si="136"/>
        <v>299.920326551613</v>
      </c>
      <c r="J146" s="11">
        <f t="shared" si="137"/>
        <v>0.419770260264682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0.791713629549765</v>
      </c>
      <c r="P146" s="11">
        <f t="shared" si="140"/>
        <v>0.332337836331201</v>
      </c>
      <c r="Q146" s="16">
        <f t="shared" si="141"/>
        <v>0.0864078374461123</v>
      </c>
      <c r="R146" s="11">
        <f t="shared" si="142"/>
        <v>0.074022</v>
      </c>
      <c r="S146" s="17">
        <f t="shared" si="143"/>
        <v>1.16732643600703</v>
      </c>
      <c r="T146" s="3">
        <v>0.01</v>
      </c>
      <c r="U146" s="18">
        <f t="shared" si="144"/>
        <v>0.0116732643600703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0.0265732643600703</v>
      </c>
      <c r="AU146" s="25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131.789413688895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27.3282486670968</v>
      </c>
      <c r="E147" s="13">
        <f t="shared" si="154"/>
        <v>26.7703265516129</v>
      </c>
      <c r="F147" s="9" t="s">
        <v>109</v>
      </c>
      <c r="G147" s="6">
        <v>9</v>
      </c>
      <c r="H147" s="11">
        <f t="shared" si="135"/>
        <v>27.3282486670968</v>
      </c>
      <c r="I147" s="11">
        <f t="shared" si="136"/>
        <v>300.478248667097</v>
      </c>
      <c r="J147" s="11">
        <f t="shared" si="137"/>
        <v>0.445852048779428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0.744075793218564</v>
      </c>
      <c r="P147" s="11">
        <f t="shared" si="140"/>
        <v>0.331747716853675</v>
      </c>
      <c r="Q147" s="16">
        <f t="shared" si="141"/>
        <v>0.0862544063819555</v>
      </c>
      <c r="R147" s="11">
        <f t="shared" si="142"/>
        <v>0.074022</v>
      </c>
      <c r="S147" s="17">
        <f t="shared" si="143"/>
        <v>1.16525365947901</v>
      </c>
      <c r="T147" s="3">
        <v>0.01</v>
      </c>
      <c r="U147" s="18">
        <f t="shared" si="144"/>
        <v>0.0116525365947901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0.0216025365947901</v>
      </c>
      <c r="AU147" s="25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107.13721857591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23.2224855933333</v>
      </c>
      <c r="E148" s="13">
        <f t="shared" si="154"/>
        <v>27.3282486670968</v>
      </c>
      <c r="F148" s="9" t="s">
        <v>109</v>
      </c>
      <c r="G148" s="6">
        <v>10</v>
      </c>
      <c r="H148" s="11">
        <f t="shared" si="135"/>
        <v>23.2224855933333</v>
      </c>
      <c r="I148" s="11">
        <f t="shared" si="136"/>
        <v>296.372485593333</v>
      </c>
      <c r="J148" s="11">
        <f t="shared" si="137"/>
        <v>0.284598023018728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0.697028076364889</v>
      </c>
      <c r="P148" s="11">
        <f t="shared" si="140"/>
        <v>0.198372812521994</v>
      </c>
      <c r="Q148" s="16">
        <f t="shared" si="141"/>
        <v>0.0515769312557185</v>
      </c>
      <c r="R148" s="11">
        <f t="shared" si="142"/>
        <v>0.074022</v>
      </c>
      <c r="S148" s="17">
        <f t="shared" si="143"/>
        <v>0.696778407172442</v>
      </c>
      <c r="T148" s="3">
        <v>0.01</v>
      </c>
      <c r="U148" s="18">
        <f t="shared" si="144"/>
        <v>0.00696778407172442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0.0169177840717244</v>
      </c>
      <c r="AU148" s="25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83.9033102413314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16.880708726129</v>
      </c>
      <c r="E149" s="13">
        <f t="shared" si="154"/>
        <v>23.2224855933333</v>
      </c>
      <c r="F149" s="9" t="s">
        <v>109</v>
      </c>
      <c r="G149" s="6">
        <v>11</v>
      </c>
      <c r="H149" s="11">
        <f t="shared" si="135"/>
        <v>16.880708726129</v>
      </c>
      <c r="I149" s="11">
        <f t="shared" si="136"/>
        <v>290.030708726129</v>
      </c>
      <c r="J149" s="11">
        <f t="shared" si="137"/>
        <v>0.138755480369636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0.47372250065075</v>
      </c>
      <c r="O149" s="11">
        <f t="shared" si="155"/>
        <v>0.309632763192145</v>
      </c>
      <c r="P149" s="11">
        <f t="shared" si="140"/>
        <v>0.0429632427949037</v>
      </c>
      <c r="Q149" s="16">
        <f t="shared" si="141"/>
        <v>0.011170443126675</v>
      </c>
      <c r="R149" s="11">
        <f t="shared" si="142"/>
        <v>0.074022</v>
      </c>
      <c r="S149" s="17">
        <f t="shared" si="143"/>
        <v>0.150907069880238</v>
      </c>
      <c r="T149" s="3">
        <v>0.01</v>
      </c>
      <c r="U149" s="18">
        <f t="shared" si="144"/>
        <v>0.00150907069880238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0.00699907069880238</v>
      </c>
      <c r="AU149" s="25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34.7117091548722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11.6220181299333</v>
      </c>
      <c r="E150" s="13">
        <f t="shared" si="154"/>
        <v>16.880708726129</v>
      </c>
      <c r="F150" s="9" t="s">
        <v>111</v>
      </c>
      <c r="G150" s="6">
        <v>12</v>
      </c>
      <c r="H150" s="11">
        <f t="shared" si="135"/>
        <v>11.6220181299333</v>
      </c>
      <c r="I150" s="11">
        <f t="shared" si="136"/>
        <v>284.772018129933</v>
      </c>
      <c r="J150" s="11">
        <f t="shared" si="137"/>
        <v>0.0746469588475098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0.551369520397241</v>
      </c>
      <c r="P150" s="11">
        <f t="shared" si="140"/>
        <v>0.0411580578988641</v>
      </c>
      <c r="Q150" s="16">
        <f t="shared" si="141"/>
        <v>0.0107010950537047</v>
      </c>
      <c r="R150" s="11">
        <f t="shared" si="142"/>
        <v>0.074022</v>
      </c>
      <c r="S150" s="17">
        <f t="shared" si="143"/>
        <v>0.144566413413643</v>
      </c>
      <c r="T150" s="3">
        <v>0.01</v>
      </c>
      <c r="U150" s="18">
        <f t="shared" si="144"/>
        <v>0.00144566413413643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0.00693566413413643</v>
      </c>
      <c r="AU150" s="25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34.3972459459821</v>
      </c>
      <c r="AY150" s="1">
        <f>SUM(AX139:AX150)</f>
        <v>786.708277236181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6.1630924363871</v>
      </c>
      <c r="E151" s="13">
        <f t="shared" si="154"/>
        <v>11.6220181299333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463.5</v>
      </c>
      <c r="F3" s="3">
        <v>1069.523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5.8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68.8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1298.1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8067.7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218233597.331459</v>
      </c>
      <c r="J16" s="7" t="s">
        <v>35</v>
      </c>
      <c r="K16" s="7">
        <f>I16/(10000*1000)</f>
        <v>21.8233597331459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131146200.273973</v>
      </c>
      <c r="J17" s="7" t="s">
        <v>35</v>
      </c>
      <c r="K17" s="7">
        <f>I17/(10000*1000)</f>
        <v>13.1146200273973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5.95</v>
      </c>
      <c r="E29" s="9"/>
      <c r="F29" s="9"/>
      <c r="G29" s="6">
        <v>1</v>
      </c>
      <c r="H29" s="11">
        <f t="shared" ref="H29:H40" si="0">E30</f>
        <v>5.95</v>
      </c>
      <c r="I29" s="11">
        <f t="shared" ref="I29:I40" si="1">H29+273.15</f>
        <v>279.1</v>
      </c>
      <c r="J29" s="11">
        <f t="shared" ref="J29:J40" si="2">EXP(($C$18*(I29-$C$16))/($C$19*I29*$C$16))</f>
        <v>0.0372596705381174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0.0370140672098203</v>
      </c>
      <c r="Q29" s="16">
        <f t="shared" ref="Q29:Q40" si="6">P29*$B$31</f>
        <v>0.00481182873727664</v>
      </c>
      <c r="R29" s="11">
        <f t="shared" ref="R29:R40" si="7">L29*$B$31</f>
        <v>0.129143083333333</v>
      </c>
      <c r="S29" s="17">
        <f t="shared" ref="S29:S40" si="8">Q29/R29</f>
        <v>0.0372596705381175</v>
      </c>
      <c r="T29" s="3">
        <v>0.01</v>
      </c>
      <c r="U29" s="18">
        <f t="shared" ref="U29:U40" si="9">S29*T29</f>
        <v>0.000372596705381175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0.0222725967053812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0.483333333333333</v>
      </c>
      <c r="AU29" s="1">
        <f t="shared" ref="AU29:AU40" si="17">AT29*10000*AS29*0.67*AR29*AQ29</f>
        <v>931.458595240047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4.93681310645161</v>
      </c>
      <c r="E30" s="13">
        <f t="shared" ref="E30:E41" si="18">D29</f>
        <v>5.95</v>
      </c>
      <c r="F30" s="9" t="s">
        <v>109</v>
      </c>
      <c r="G30" s="6">
        <v>2</v>
      </c>
      <c r="H30" s="11">
        <f t="shared" si="0"/>
        <v>4.93681310645161</v>
      </c>
      <c r="I30" s="11">
        <f t="shared" si="1"/>
        <v>278.086813106452</v>
      </c>
      <c r="J30" s="11">
        <f t="shared" si="2"/>
        <v>0.0328123773545034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1.94980259945685</v>
      </c>
      <c r="P30" s="11">
        <f t="shared" si="5"/>
        <v>0.0639776586601696</v>
      </c>
      <c r="Q30" s="16">
        <f t="shared" si="6"/>
        <v>0.00831709562582205</v>
      </c>
      <c r="R30" s="11">
        <f t="shared" si="7"/>
        <v>0.129143083333333</v>
      </c>
      <c r="S30" s="17">
        <f t="shared" si="8"/>
        <v>0.0644021763392058</v>
      </c>
      <c r="T30" s="3">
        <v>0.01</v>
      </c>
      <c r="U30" s="18">
        <f t="shared" si="9"/>
        <v>0.000644021763392058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0.0225440217633921</v>
      </c>
      <c r="AR30" s="25">
        <f t="shared" si="15"/>
        <v>99.3408333333333</v>
      </c>
      <c r="AS30" s="1">
        <f t="shared" si="16"/>
        <v>0.13</v>
      </c>
      <c r="AT30" s="2">
        <f>$E$4/12</f>
        <v>0.483333333333333</v>
      </c>
      <c r="AU30" s="1">
        <f t="shared" si="17"/>
        <v>942.809817847454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5.14586702778571</v>
      </c>
      <c r="E31" s="13">
        <f t="shared" si="18"/>
        <v>4.93681310645161</v>
      </c>
      <c r="F31" s="9" t="s">
        <v>109</v>
      </c>
      <c r="G31" s="6">
        <v>3</v>
      </c>
      <c r="H31" s="11">
        <f t="shared" si="0"/>
        <v>5.14586702778571</v>
      </c>
      <c r="I31" s="11">
        <f t="shared" si="1"/>
        <v>278.295867027786</v>
      </c>
      <c r="J31" s="11">
        <f t="shared" si="2"/>
        <v>0.0336868546321279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2.87923327413001</v>
      </c>
      <c r="P31" s="11">
        <f t="shared" si="5"/>
        <v>0.0969923127576034</v>
      </c>
      <c r="Q31" s="16">
        <f t="shared" si="6"/>
        <v>0.0126090006584884</v>
      </c>
      <c r="R31" s="11">
        <f t="shared" si="7"/>
        <v>0.129143083333333</v>
      </c>
      <c r="S31" s="17">
        <f t="shared" si="8"/>
        <v>0.097635896038994</v>
      </c>
      <c r="T31" s="3">
        <v>0.01</v>
      </c>
      <c r="U31" s="18">
        <f t="shared" si="9"/>
        <v>0.00097635896038994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0.0228763589603899</v>
      </c>
      <c r="AR31" s="25">
        <f t="shared" si="15"/>
        <v>99.3408333333333</v>
      </c>
      <c r="AS31" s="1">
        <f t="shared" si="16"/>
        <v>0.13</v>
      </c>
      <c r="AT31" s="2">
        <f>$E$4/12</f>
        <v>0.483333333333333</v>
      </c>
      <c r="AU31" s="1">
        <f t="shared" si="17"/>
        <v>956.708436978238</v>
      </c>
    </row>
    <row r="32" s="1" customFormat="1" spans="1:47">
      <c r="A32" s="6"/>
      <c r="B32" s="6"/>
      <c r="C32" s="9">
        <v>3</v>
      </c>
      <c r="D32" s="12">
        <v>12.5924772694516</v>
      </c>
      <c r="E32" s="13">
        <f t="shared" si="18"/>
        <v>5.14586702778571</v>
      </c>
      <c r="F32" s="9" t="s">
        <v>109</v>
      </c>
      <c r="G32" s="6">
        <v>4</v>
      </c>
      <c r="H32" s="11">
        <f t="shared" si="0"/>
        <v>12.5924772694516</v>
      </c>
      <c r="I32" s="11">
        <f t="shared" si="1"/>
        <v>285.742477269452</v>
      </c>
      <c r="J32" s="11">
        <f t="shared" si="2"/>
        <v>0.0838385976372216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3.77564929470574</v>
      </c>
      <c r="P32" s="11">
        <f t="shared" si="5"/>
        <v>0.316545142038094</v>
      </c>
      <c r="Q32" s="16">
        <f t="shared" si="6"/>
        <v>0.0411508684649522</v>
      </c>
      <c r="R32" s="11">
        <f t="shared" si="7"/>
        <v>0.129143083333333</v>
      </c>
      <c r="S32" s="17">
        <f t="shared" si="8"/>
        <v>0.31864554727052</v>
      </c>
      <c r="T32" s="3">
        <v>0.01</v>
      </c>
      <c r="U32" s="18">
        <f t="shared" si="9"/>
        <v>0.0031864554727052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0.0326364554727052</v>
      </c>
      <c r="AR32" s="25">
        <f t="shared" si="15"/>
        <v>99.3408333333333</v>
      </c>
      <c r="AS32" s="1">
        <f t="shared" si="16"/>
        <v>0.13</v>
      </c>
      <c r="AT32" s="2">
        <f>$E$4/12</f>
        <v>0.483333333333333</v>
      </c>
      <c r="AU32" s="1">
        <f t="shared" si="17"/>
        <v>1364.88382429498</v>
      </c>
    </row>
    <row r="33" s="1" customFormat="1" spans="1:47">
      <c r="A33" s="6"/>
      <c r="B33" s="6"/>
      <c r="C33" s="9">
        <v>4</v>
      </c>
      <c r="D33" s="12">
        <v>18.0216775056667</v>
      </c>
      <c r="E33" s="13">
        <f t="shared" si="18"/>
        <v>12.5924772694516</v>
      </c>
      <c r="F33" s="9" t="s">
        <v>109</v>
      </c>
      <c r="G33" s="6">
        <v>5</v>
      </c>
      <c r="H33" s="11">
        <f t="shared" si="0"/>
        <v>18.0216775056667</v>
      </c>
      <c r="I33" s="11">
        <f t="shared" si="1"/>
        <v>291.171677505667</v>
      </c>
      <c r="J33" s="11">
        <f t="shared" si="2"/>
        <v>0.15826406483253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3.28614894503426</v>
      </c>
      <c r="O33" s="11">
        <f t="shared" si="19"/>
        <v>1.16636354096672</v>
      </c>
      <c r="P33" s="11">
        <f t="shared" si="5"/>
        <v>0.184593435065855</v>
      </c>
      <c r="Q33" s="16">
        <f t="shared" si="6"/>
        <v>0.0239971465585612</v>
      </c>
      <c r="R33" s="11">
        <f t="shared" si="7"/>
        <v>0.129143083333333</v>
      </c>
      <c r="S33" s="17">
        <f t="shared" si="8"/>
        <v>0.185818287276151</v>
      </c>
      <c r="T33" s="3">
        <v>0.01</v>
      </c>
      <c r="U33" s="18">
        <f t="shared" si="9"/>
        <v>0.00185818287276151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0.0313081828727615</v>
      </c>
      <c r="AR33" s="25">
        <f t="shared" si="15"/>
        <v>99.3408333333333</v>
      </c>
      <c r="AS33" s="1">
        <f t="shared" si="16"/>
        <v>0.13</v>
      </c>
      <c r="AT33" s="2">
        <f>$E$4/12</f>
        <v>0.483333333333333</v>
      </c>
      <c r="AU33" s="1">
        <f t="shared" si="17"/>
        <v>1309.33435485478</v>
      </c>
    </row>
    <row r="34" s="1" customFormat="1" spans="1:47">
      <c r="A34" s="6"/>
      <c r="B34" s="6"/>
      <c r="C34" s="9">
        <v>5</v>
      </c>
      <c r="D34" s="12">
        <v>20.8217571616129</v>
      </c>
      <c r="E34" s="13">
        <f t="shared" si="18"/>
        <v>18.0216775056667</v>
      </c>
      <c r="F34" s="9" t="s">
        <v>111</v>
      </c>
      <c r="G34" s="6">
        <v>6</v>
      </c>
      <c r="H34" s="11">
        <f t="shared" si="0"/>
        <v>20.8217571616129</v>
      </c>
      <c r="I34" s="11">
        <f t="shared" si="1"/>
        <v>293.971757161613</v>
      </c>
      <c r="J34" s="11">
        <f t="shared" si="2"/>
        <v>0.21762666575601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1.97517843923419</v>
      </c>
      <c r="P34" s="11">
        <f t="shared" si="5"/>
        <v>0.429851498003697</v>
      </c>
      <c r="Q34" s="16">
        <f t="shared" si="6"/>
        <v>0.0558806947404806</v>
      </c>
      <c r="R34" s="11">
        <f t="shared" si="7"/>
        <v>0.129143083333333</v>
      </c>
      <c r="S34" s="17">
        <f t="shared" si="8"/>
        <v>0.432703736802119</v>
      </c>
      <c r="T34" s="3">
        <v>0.01</v>
      </c>
      <c r="U34" s="18">
        <f t="shared" si="9"/>
        <v>0.00432703736802119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0.0337770373680212</v>
      </c>
      <c r="AR34" s="25">
        <f t="shared" si="15"/>
        <v>99.3408333333333</v>
      </c>
      <c r="AS34" s="1">
        <f t="shared" si="16"/>
        <v>0.13</v>
      </c>
      <c r="AT34" s="2">
        <f>$E$4/12</f>
        <v>0.483333333333333</v>
      </c>
      <c r="AU34" s="1">
        <f t="shared" si="17"/>
        <v>1412.58391171723</v>
      </c>
    </row>
    <row r="35" s="1" customFormat="1" spans="1:47">
      <c r="A35" s="6"/>
      <c r="B35" s="6"/>
      <c r="C35" s="9">
        <v>6</v>
      </c>
      <c r="D35" s="12">
        <v>25.3994266546667</v>
      </c>
      <c r="E35" s="13">
        <f t="shared" si="18"/>
        <v>20.8217571616129</v>
      </c>
      <c r="F35" s="9" t="s">
        <v>109</v>
      </c>
      <c r="G35" s="6">
        <v>7</v>
      </c>
      <c r="H35" s="11">
        <f t="shared" si="0"/>
        <v>25.3994266546667</v>
      </c>
      <c r="I35" s="11">
        <f t="shared" si="1"/>
        <v>298.549426654667</v>
      </c>
      <c r="J35" s="11">
        <f t="shared" si="2"/>
        <v>0.361634644736647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2.53873527456383</v>
      </c>
      <c r="P35" s="11">
        <f t="shared" si="5"/>
        <v>0.918094629097283</v>
      </c>
      <c r="Q35" s="16">
        <f t="shared" si="6"/>
        <v>0.119352301782647</v>
      </c>
      <c r="R35" s="11">
        <f t="shared" si="7"/>
        <v>0.129143083333333</v>
      </c>
      <c r="S35" s="17">
        <f t="shared" si="8"/>
        <v>0.924186558830913</v>
      </c>
      <c r="T35" s="3">
        <v>0.01</v>
      </c>
      <c r="U35" s="18">
        <f t="shared" si="9"/>
        <v>0.00924186558830913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0.0441418655883091</v>
      </c>
      <c r="AR35" s="25">
        <f t="shared" si="15"/>
        <v>99.3408333333333</v>
      </c>
      <c r="AS35" s="1">
        <f t="shared" si="16"/>
        <v>0.13</v>
      </c>
      <c r="AT35" s="2">
        <f>$E$4/12</f>
        <v>0.483333333333333</v>
      </c>
      <c r="AU35" s="1">
        <f t="shared" si="17"/>
        <v>1846.04968410475</v>
      </c>
    </row>
    <row r="36" s="1" customFormat="1" spans="1:47">
      <c r="A36" s="6"/>
      <c r="B36" s="6"/>
      <c r="C36" s="9">
        <v>7</v>
      </c>
      <c r="D36" s="12">
        <v>27.3381231280645</v>
      </c>
      <c r="E36" s="13">
        <f t="shared" si="18"/>
        <v>25.3994266546667</v>
      </c>
      <c r="F36" s="9" t="s">
        <v>109</v>
      </c>
      <c r="G36" s="6">
        <v>8</v>
      </c>
      <c r="H36" s="11">
        <f t="shared" si="0"/>
        <v>27.3381231280645</v>
      </c>
      <c r="I36" s="11">
        <f t="shared" si="1"/>
        <v>300.488123128065</v>
      </c>
      <c r="J36" s="11">
        <f t="shared" si="2"/>
        <v>0.44632706761226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2.61404897879988</v>
      </c>
      <c r="P36" s="11">
        <f t="shared" si="5"/>
        <v>1.16672081530257</v>
      </c>
      <c r="Q36" s="16">
        <f t="shared" si="6"/>
        <v>0.151673705989334</v>
      </c>
      <c r="R36" s="11">
        <f t="shared" si="7"/>
        <v>0.129143083333333</v>
      </c>
      <c r="S36" s="17">
        <f t="shared" si="8"/>
        <v>1.17446248048645</v>
      </c>
      <c r="T36" s="3">
        <v>0.01</v>
      </c>
      <c r="U36" s="18">
        <f t="shared" si="9"/>
        <v>0.0117446248048645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0.0466446248048645</v>
      </c>
      <c r="AR36" s="25">
        <f t="shared" si="15"/>
        <v>99.3408333333333</v>
      </c>
      <c r="AS36" s="1">
        <f t="shared" si="16"/>
        <v>0.13</v>
      </c>
      <c r="AT36" s="2">
        <f>$E$4/12</f>
        <v>0.483333333333333</v>
      </c>
      <c r="AU36" s="1">
        <f t="shared" si="17"/>
        <v>1950.71716472741</v>
      </c>
    </row>
    <row r="37" s="1" customFormat="1" spans="1:47">
      <c r="A37" s="6"/>
      <c r="B37" s="6"/>
      <c r="C37" s="9">
        <v>8</v>
      </c>
      <c r="D37" s="12">
        <v>28.7790389722581</v>
      </c>
      <c r="E37" s="13">
        <f t="shared" si="18"/>
        <v>27.3381231280645</v>
      </c>
      <c r="F37" s="9" t="s">
        <v>109</v>
      </c>
      <c r="G37" s="6">
        <v>9</v>
      </c>
      <c r="H37" s="11">
        <f t="shared" si="0"/>
        <v>28.7790389722581</v>
      </c>
      <c r="I37" s="11">
        <f t="shared" si="1"/>
        <v>301.929038972258</v>
      </c>
      <c r="J37" s="11">
        <f t="shared" si="2"/>
        <v>0.520969834805047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2.44073649683064</v>
      </c>
      <c r="P37" s="11">
        <f t="shared" si="5"/>
        <v>1.27155008955651</v>
      </c>
      <c r="Q37" s="16">
        <f t="shared" si="6"/>
        <v>0.165301511642346</v>
      </c>
      <c r="R37" s="11">
        <f t="shared" si="7"/>
        <v>0.129143083333333</v>
      </c>
      <c r="S37" s="17">
        <f t="shared" si="8"/>
        <v>1.27998733943562</v>
      </c>
      <c r="T37" s="3">
        <v>0.01</v>
      </c>
      <c r="U37" s="18">
        <f t="shared" si="9"/>
        <v>0.0127998733943562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0.0422498733943562</v>
      </c>
      <c r="AR37" s="25">
        <f t="shared" si="15"/>
        <v>99.3408333333333</v>
      </c>
      <c r="AS37" s="1">
        <f t="shared" si="16"/>
        <v>0.13</v>
      </c>
      <c r="AT37" s="2">
        <f>$E$4/12</f>
        <v>0.483333333333333</v>
      </c>
      <c r="AU37" s="1">
        <f t="shared" si="17"/>
        <v>1766.9249904511</v>
      </c>
    </row>
    <row r="38" s="1" customFormat="1" spans="1:47">
      <c r="A38" s="6"/>
      <c r="B38" s="6"/>
      <c r="C38" s="9">
        <v>9</v>
      </c>
      <c r="D38" s="12">
        <v>25.2616232263333</v>
      </c>
      <c r="E38" s="13">
        <f t="shared" si="18"/>
        <v>28.7790389722581</v>
      </c>
      <c r="F38" s="9" t="s">
        <v>109</v>
      </c>
      <c r="G38" s="6">
        <v>10</v>
      </c>
      <c r="H38" s="11">
        <f t="shared" si="0"/>
        <v>25.2616232263333</v>
      </c>
      <c r="I38" s="11">
        <f t="shared" si="1"/>
        <v>298.411623226333</v>
      </c>
      <c r="J38" s="11">
        <f t="shared" si="2"/>
        <v>0.356228999194078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2.16259474060747</v>
      </c>
      <c r="P38" s="11">
        <f t="shared" si="5"/>
        <v>0.770378960108975</v>
      </c>
      <c r="Q38" s="16">
        <f t="shared" si="6"/>
        <v>0.100149264814167</v>
      </c>
      <c r="R38" s="11">
        <f t="shared" si="7"/>
        <v>0.129143083333333</v>
      </c>
      <c r="S38" s="17">
        <f t="shared" si="8"/>
        <v>0.775490736547385</v>
      </c>
      <c r="T38" s="3">
        <v>0.01</v>
      </c>
      <c r="U38" s="18">
        <f t="shared" si="9"/>
        <v>0.00775490736547385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0.0372049073654738</v>
      </c>
      <c r="AR38" s="25">
        <f t="shared" si="15"/>
        <v>99.3408333333333</v>
      </c>
      <c r="AS38" s="1">
        <f t="shared" si="16"/>
        <v>0.13</v>
      </c>
      <c r="AT38" s="2">
        <f>$E$4/12</f>
        <v>0.483333333333333</v>
      </c>
      <c r="AU38" s="1">
        <f t="shared" si="17"/>
        <v>1555.94029780585</v>
      </c>
    </row>
    <row r="39" s="1" customFormat="1" spans="1:47">
      <c r="A39" s="6"/>
      <c r="B39" s="6"/>
      <c r="C39" s="9">
        <v>10</v>
      </c>
      <c r="D39" s="12">
        <v>18.8075518687097</v>
      </c>
      <c r="E39" s="13">
        <f t="shared" si="18"/>
        <v>25.2616232263333</v>
      </c>
      <c r="F39" s="9" t="s">
        <v>109</v>
      </c>
      <c r="G39" s="6">
        <v>11</v>
      </c>
      <c r="H39" s="11">
        <f t="shared" si="0"/>
        <v>18.8075518687097</v>
      </c>
      <c r="I39" s="11">
        <f t="shared" si="1"/>
        <v>291.95755186871</v>
      </c>
      <c r="J39" s="11">
        <f t="shared" si="2"/>
        <v>0.173170534619401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1.32260499147357</v>
      </c>
      <c r="O39" s="11">
        <f t="shared" si="19"/>
        <v>1.06301912235826</v>
      </c>
      <c r="P39" s="11">
        <f t="shared" si="5"/>
        <v>0.184083589729426</v>
      </c>
      <c r="Q39" s="16">
        <f t="shared" si="6"/>
        <v>0.0239308666648254</v>
      </c>
      <c r="R39" s="11">
        <f t="shared" si="7"/>
        <v>0.129143083333333</v>
      </c>
      <c r="S39" s="17">
        <f t="shared" si="8"/>
        <v>0.185305058909404</v>
      </c>
      <c r="T39" s="3">
        <v>0.01</v>
      </c>
      <c r="U39" s="18">
        <f t="shared" si="9"/>
        <v>0.00185305058909404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0.023753050589094</v>
      </c>
      <c r="AR39" s="25">
        <f t="shared" si="15"/>
        <v>99.3408333333333</v>
      </c>
      <c r="AS39" s="1">
        <f t="shared" si="16"/>
        <v>0.13</v>
      </c>
      <c r="AT39" s="2">
        <f>$E$4/12</f>
        <v>0.483333333333333</v>
      </c>
      <c r="AU39" s="1">
        <f t="shared" si="17"/>
        <v>993.372413062093</v>
      </c>
    </row>
    <row r="40" s="1" customFormat="1" spans="1:48">
      <c r="A40" s="6"/>
      <c r="B40" s="6"/>
      <c r="C40" s="9">
        <v>11</v>
      </c>
      <c r="D40" s="12">
        <v>13.5691995689</v>
      </c>
      <c r="E40" s="13">
        <f t="shared" si="18"/>
        <v>18.8075518687097</v>
      </c>
      <c r="F40" s="9" t="s">
        <v>111</v>
      </c>
      <c r="G40" s="6">
        <v>12</v>
      </c>
      <c r="H40" s="11">
        <f t="shared" si="0"/>
        <v>13.5691995689</v>
      </c>
      <c r="I40" s="11">
        <f t="shared" si="1"/>
        <v>286.7191995689</v>
      </c>
      <c r="J40" s="11">
        <f t="shared" si="2"/>
        <v>0.0941578782314853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1.87234386596216</v>
      </c>
      <c r="P40" s="11">
        <f t="shared" si="5"/>
        <v>0.176295925738734</v>
      </c>
      <c r="Q40" s="16">
        <f t="shared" si="6"/>
        <v>0.0229184703460354</v>
      </c>
      <c r="R40" s="11">
        <f t="shared" si="7"/>
        <v>0.129143083333333</v>
      </c>
      <c r="S40" s="17">
        <f t="shared" si="8"/>
        <v>0.17746572061378</v>
      </c>
      <c r="T40" s="3">
        <v>0.01</v>
      </c>
      <c r="U40" s="18">
        <f t="shared" si="9"/>
        <v>0.0017746572061378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0.0236746572061378</v>
      </c>
      <c r="AR40" s="25">
        <f t="shared" si="15"/>
        <v>99.3408333333333</v>
      </c>
      <c r="AS40" s="1">
        <f t="shared" si="16"/>
        <v>0.13</v>
      </c>
      <c r="AT40" s="2">
        <f>$E$4/12</f>
        <v>0.483333333333333</v>
      </c>
      <c r="AU40" s="1">
        <f t="shared" si="17"/>
        <v>990.093936316411</v>
      </c>
      <c r="AV40" s="1">
        <f>SUM(AU29:AU40)</f>
        <v>16020.8774274003</v>
      </c>
    </row>
    <row r="41" s="1" customFormat="1" spans="1:46">
      <c r="A41" s="6"/>
      <c r="B41" s="6"/>
      <c r="C41" s="9">
        <v>12</v>
      </c>
      <c r="D41" s="12">
        <v>8.63798319880645</v>
      </c>
      <c r="E41" s="13">
        <f t="shared" si="18"/>
        <v>13.5691995689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5.95</v>
      </c>
      <c r="E44" s="9"/>
      <c r="F44" s="9"/>
      <c r="G44" s="6">
        <v>1</v>
      </c>
      <c r="H44" s="11">
        <f t="shared" ref="H44:H55" si="20">E45</f>
        <v>5.95</v>
      </c>
      <c r="I44" s="11">
        <f t="shared" ref="I44:I55" si="21">H44+273.15</f>
        <v>279.1</v>
      </c>
      <c r="J44" s="11">
        <f t="shared" ref="J44:J55" si="22">EXP(($C$18*(I44-$C$16))/($C$19*I44*$C$16))</f>
        <v>0.0372596705381174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0.0332083955107825</v>
      </c>
      <c r="Q44" s="16">
        <f t="shared" ref="Q44:Q55" si="26">P44*$B$46</f>
        <v>0.00597751119194084</v>
      </c>
      <c r="R44" s="11">
        <f t="shared" ref="R44:R55" si="27">L44*$B$46</f>
        <v>0.16042845</v>
      </c>
      <c r="S44" s="17">
        <f t="shared" ref="S44:S55" si="28">Q44/R44</f>
        <v>0.0372596705381174</v>
      </c>
      <c r="T44" s="3">
        <v>0.01</v>
      </c>
      <c r="U44" s="18">
        <f t="shared" ref="U44:U55" si="29">S44*T44</f>
        <v>0.000372596705381174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0.0194725967053812</v>
      </c>
      <c r="AR44" s="25">
        <f t="shared" ref="AR44:AR55" si="35">$B$44/12</f>
        <v>89.1269166666667</v>
      </c>
      <c r="AS44" s="1">
        <f t="shared" ref="AS44:AS55" si="36">$B$46</f>
        <v>0.18</v>
      </c>
      <c r="AT44" s="2">
        <f>$E$3/12</f>
        <v>38.625</v>
      </c>
      <c r="AU44" s="1">
        <f t="shared" ref="AU44:AU55" si="37">AT44*10000*AS44*0.67*AR44*AQ44</f>
        <v>80844.1412109407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4.93681310645161</v>
      </c>
      <c r="E45" s="13">
        <f t="shared" ref="E45:E56" si="38">D44</f>
        <v>5.95</v>
      </c>
      <c r="F45" s="9" t="s">
        <v>109</v>
      </c>
      <c r="G45" s="6">
        <v>2</v>
      </c>
      <c r="H45" s="11">
        <f t="shared" si="20"/>
        <v>4.93681310645161</v>
      </c>
      <c r="I45" s="11">
        <f t="shared" si="21"/>
        <v>278.086813106452</v>
      </c>
      <c r="J45" s="11">
        <f t="shared" si="22"/>
        <v>0.0328123773545034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1.74932993782255</v>
      </c>
      <c r="P45" s="11">
        <f t="shared" si="25"/>
        <v>0.0573996740373635</v>
      </c>
      <c r="Q45" s="16">
        <f t="shared" si="26"/>
        <v>0.0103319413267254</v>
      </c>
      <c r="R45" s="11">
        <f t="shared" si="27"/>
        <v>0.16042845</v>
      </c>
      <c r="S45" s="17">
        <f t="shared" si="28"/>
        <v>0.0644021763392056</v>
      </c>
      <c r="T45" s="3">
        <v>0.01</v>
      </c>
      <c r="U45" s="18">
        <f t="shared" si="29"/>
        <v>0.000644021763392056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0.0197440217633921</v>
      </c>
      <c r="AR45" s="25">
        <f t="shared" si="35"/>
        <v>89.1269166666667</v>
      </c>
      <c r="AS45" s="1">
        <f t="shared" si="36"/>
        <v>0.18</v>
      </c>
      <c r="AT45" s="2">
        <f>$E$3/12</f>
        <v>38.625</v>
      </c>
      <c r="AU45" s="1">
        <f t="shared" si="37"/>
        <v>81971.0132994462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5.14586702778571</v>
      </c>
      <c r="E46" s="13">
        <f t="shared" si="38"/>
        <v>4.93681310645161</v>
      </c>
      <c r="F46" s="9" t="s">
        <v>109</v>
      </c>
      <c r="G46" s="6">
        <v>3</v>
      </c>
      <c r="H46" s="11">
        <f t="shared" si="20"/>
        <v>5.14586702778571</v>
      </c>
      <c r="I46" s="11">
        <f t="shared" si="21"/>
        <v>278.295867027786</v>
      </c>
      <c r="J46" s="11">
        <f t="shared" si="22"/>
        <v>0.0336868546321279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2.58319943045185</v>
      </c>
      <c r="P46" s="11">
        <f t="shared" si="25"/>
        <v>0.0870198636994273</v>
      </c>
      <c r="Q46" s="16">
        <f t="shared" si="26"/>
        <v>0.0156635754658969</v>
      </c>
      <c r="R46" s="11">
        <f t="shared" si="27"/>
        <v>0.16042845</v>
      </c>
      <c r="S46" s="17">
        <f t="shared" si="28"/>
        <v>0.0976358960389938</v>
      </c>
      <c r="T46" s="3">
        <v>0.01</v>
      </c>
      <c r="U46" s="18">
        <f t="shared" si="29"/>
        <v>0.000976358960389938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0.0200763589603899</v>
      </c>
      <c r="AR46" s="25">
        <f t="shared" si="35"/>
        <v>89.1269166666667</v>
      </c>
      <c r="AS46" s="1">
        <f t="shared" si="36"/>
        <v>0.18</v>
      </c>
      <c r="AT46" s="2">
        <f>$E$3/12</f>
        <v>38.625</v>
      </c>
      <c r="AU46" s="1">
        <f t="shared" si="37"/>
        <v>83350.7735692371</v>
      </c>
    </row>
    <row r="47" s="1" customFormat="1" spans="1:47">
      <c r="A47" s="6"/>
      <c r="B47" s="6"/>
      <c r="C47" s="9">
        <v>3</v>
      </c>
      <c r="D47" s="12">
        <v>12.5924772694516</v>
      </c>
      <c r="E47" s="13">
        <f t="shared" si="38"/>
        <v>5.14586702778571</v>
      </c>
      <c r="F47" s="9" t="s">
        <v>109</v>
      </c>
      <c r="G47" s="6">
        <v>4</v>
      </c>
      <c r="H47" s="11">
        <f t="shared" si="20"/>
        <v>12.5924772694516</v>
      </c>
      <c r="I47" s="11">
        <f t="shared" si="21"/>
        <v>285.742477269452</v>
      </c>
      <c r="J47" s="11">
        <f t="shared" si="22"/>
        <v>0.0838385976372216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3.38744873341909</v>
      </c>
      <c r="P47" s="11">
        <f t="shared" si="25"/>
        <v>0.283998951377839</v>
      </c>
      <c r="Q47" s="16">
        <f t="shared" si="26"/>
        <v>0.0511198112480111</v>
      </c>
      <c r="R47" s="11">
        <f t="shared" si="27"/>
        <v>0.16042845</v>
      </c>
      <c r="S47" s="17">
        <f t="shared" si="28"/>
        <v>0.318645547270519</v>
      </c>
      <c r="T47" s="3">
        <v>0.01</v>
      </c>
      <c r="U47" s="18">
        <f t="shared" si="29"/>
        <v>0.00318645547270519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0.0312364554727052</v>
      </c>
      <c r="AR47" s="25">
        <f t="shared" si="35"/>
        <v>89.1269166666667</v>
      </c>
      <c r="AS47" s="1">
        <f t="shared" si="36"/>
        <v>0.18</v>
      </c>
      <c r="AT47" s="2">
        <f>$E$3/12</f>
        <v>38.625</v>
      </c>
      <c r="AU47" s="1">
        <f t="shared" si="37"/>
        <v>129684.009553117</v>
      </c>
    </row>
    <row r="48" s="1" customFormat="1" spans="1:47">
      <c r="A48" s="6"/>
      <c r="B48" s="6"/>
      <c r="C48" s="9">
        <v>4</v>
      </c>
      <c r="D48" s="12">
        <v>18.0216775056667</v>
      </c>
      <c r="E48" s="13">
        <f t="shared" si="38"/>
        <v>12.5924772694516</v>
      </c>
      <c r="F48" s="9" t="s">
        <v>109</v>
      </c>
      <c r="G48" s="6">
        <v>5</v>
      </c>
      <c r="H48" s="11">
        <f t="shared" si="20"/>
        <v>18.0216775056667</v>
      </c>
      <c r="I48" s="11">
        <f t="shared" si="21"/>
        <v>291.171677505667</v>
      </c>
      <c r="J48" s="11">
        <f t="shared" si="22"/>
        <v>0.15826406483253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2.94827729293919</v>
      </c>
      <c r="O48" s="11">
        <f t="shared" si="39"/>
        <v>1.04644165576873</v>
      </c>
      <c r="P48" s="11">
        <f t="shared" si="25"/>
        <v>0.165614110052042</v>
      </c>
      <c r="Q48" s="16">
        <f t="shared" si="26"/>
        <v>0.0298105398093676</v>
      </c>
      <c r="R48" s="11">
        <f t="shared" si="27"/>
        <v>0.16042845</v>
      </c>
      <c r="S48" s="17">
        <f t="shared" si="28"/>
        <v>0.185818287276151</v>
      </c>
      <c r="T48" s="3">
        <v>0.01</v>
      </c>
      <c r="U48" s="18">
        <f t="shared" si="29"/>
        <v>0.00185818287276151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0.0299081828727615</v>
      </c>
      <c r="AR48" s="25">
        <f t="shared" si="35"/>
        <v>89.1269166666667</v>
      </c>
      <c r="AS48" s="1">
        <f t="shared" si="36"/>
        <v>0.18</v>
      </c>
      <c r="AT48" s="2">
        <f>$E$3/12</f>
        <v>38.625</v>
      </c>
      <c r="AU48" s="1">
        <f t="shared" si="37"/>
        <v>124169.436470689</v>
      </c>
    </row>
    <row r="49" s="1" customFormat="1" spans="1:47">
      <c r="A49" s="6"/>
      <c r="B49" s="6"/>
      <c r="C49" s="9">
        <v>5</v>
      </c>
      <c r="D49" s="12">
        <v>20.8217571616129</v>
      </c>
      <c r="E49" s="13">
        <f t="shared" si="38"/>
        <v>18.0216775056667</v>
      </c>
      <c r="F49" s="9" t="s">
        <v>111</v>
      </c>
      <c r="G49" s="6">
        <v>6</v>
      </c>
      <c r="H49" s="11">
        <f t="shared" si="20"/>
        <v>20.8217571616129</v>
      </c>
      <c r="I49" s="11">
        <f t="shared" si="21"/>
        <v>293.971757161613</v>
      </c>
      <c r="J49" s="11">
        <f t="shared" si="22"/>
        <v>0.21762666575601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1.77209671238336</v>
      </c>
      <c r="P49" s="11">
        <f t="shared" si="25"/>
        <v>0.385655498913177</v>
      </c>
      <c r="Q49" s="16">
        <f t="shared" si="26"/>
        <v>0.0694179898043718</v>
      </c>
      <c r="R49" s="11">
        <f t="shared" si="27"/>
        <v>0.16042845</v>
      </c>
      <c r="S49" s="17">
        <f t="shared" si="28"/>
        <v>0.432703736802118</v>
      </c>
      <c r="T49" s="3">
        <v>0.01</v>
      </c>
      <c r="U49" s="18">
        <f t="shared" si="29"/>
        <v>0.00432703736802118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0.0323770373680212</v>
      </c>
      <c r="AR49" s="25">
        <f t="shared" si="35"/>
        <v>89.1269166666667</v>
      </c>
      <c r="AS49" s="1">
        <f t="shared" si="36"/>
        <v>0.18</v>
      </c>
      <c r="AT49" s="2">
        <f>$E$3/12</f>
        <v>38.625</v>
      </c>
      <c r="AU49" s="1">
        <f t="shared" si="37"/>
        <v>134419.349436271</v>
      </c>
    </row>
    <row r="50" s="1" customFormat="1" spans="1:47">
      <c r="A50" s="6"/>
      <c r="B50" s="6"/>
      <c r="C50" s="9">
        <v>6</v>
      </c>
      <c r="D50" s="12">
        <v>25.3994266546667</v>
      </c>
      <c r="E50" s="13">
        <f t="shared" si="38"/>
        <v>20.8217571616129</v>
      </c>
      <c r="F50" s="9" t="s">
        <v>109</v>
      </c>
      <c r="G50" s="6">
        <v>7</v>
      </c>
      <c r="H50" s="11">
        <f t="shared" si="20"/>
        <v>25.3994266546667</v>
      </c>
      <c r="I50" s="11">
        <f t="shared" si="21"/>
        <v>298.549426654667</v>
      </c>
      <c r="J50" s="11">
        <f t="shared" si="22"/>
        <v>0.361634644736647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2.27771038013685</v>
      </c>
      <c r="P50" s="11">
        <f t="shared" si="25"/>
        <v>0.823698984133761</v>
      </c>
      <c r="Q50" s="16">
        <f t="shared" si="26"/>
        <v>0.148265817144077</v>
      </c>
      <c r="R50" s="11">
        <f t="shared" si="27"/>
        <v>0.16042845</v>
      </c>
      <c r="S50" s="17">
        <f t="shared" si="28"/>
        <v>0.924186558830911</v>
      </c>
      <c r="T50" s="3">
        <v>0.01</v>
      </c>
      <c r="U50" s="18">
        <f t="shared" si="29"/>
        <v>0.00924186558830912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0.0433418655883091</v>
      </c>
      <c r="AR50" s="25">
        <f t="shared" si="35"/>
        <v>89.1269166666667</v>
      </c>
      <c r="AS50" s="1">
        <f t="shared" si="36"/>
        <v>0.18</v>
      </c>
      <c r="AT50" s="2">
        <f>$E$3/12</f>
        <v>38.625</v>
      </c>
      <c r="AU50" s="1">
        <f t="shared" si="37"/>
        <v>179941.892444092</v>
      </c>
    </row>
    <row r="51" s="1" customFormat="1" spans="1:47">
      <c r="A51" s="6"/>
      <c r="B51" s="6"/>
      <c r="C51" s="9">
        <v>7</v>
      </c>
      <c r="D51" s="12">
        <v>27.3381231280645</v>
      </c>
      <c r="E51" s="13">
        <f t="shared" si="38"/>
        <v>25.3994266546667</v>
      </c>
      <c r="F51" s="9" t="s">
        <v>109</v>
      </c>
      <c r="G51" s="6">
        <v>8</v>
      </c>
      <c r="H51" s="11">
        <f t="shared" si="20"/>
        <v>27.3381231280645</v>
      </c>
      <c r="I51" s="11">
        <f t="shared" si="21"/>
        <v>300.488123128065</v>
      </c>
      <c r="J51" s="11">
        <f t="shared" si="22"/>
        <v>0.44632706761226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2.34528056266975</v>
      </c>
      <c r="P51" s="11">
        <f t="shared" si="25"/>
        <v>1.04676219626442</v>
      </c>
      <c r="Q51" s="16">
        <f t="shared" si="26"/>
        <v>0.188417195327596</v>
      </c>
      <c r="R51" s="11">
        <f t="shared" si="27"/>
        <v>0.16042845</v>
      </c>
      <c r="S51" s="17">
        <f t="shared" si="28"/>
        <v>1.17446248048645</v>
      </c>
      <c r="T51" s="3">
        <v>0.01</v>
      </c>
      <c r="U51" s="18">
        <f t="shared" si="29"/>
        <v>0.0117446248048645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0.0458446248048645</v>
      </c>
      <c r="AR51" s="25">
        <f t="shared" si="35"/>
        <v>89.1269166666667</v>
      </c>
      <c r="AS51" s="1">
        <f t="shared" si="36"/>
        <v>0.18</v>
      </c>
      <c r="AT51" s="2">
        <f>$E$3/12</f>
        <v>38.625</v>
      </c>
      <c r="AU51" s="1">
        <f t="shared" si="37"/>
        <v>190332.567225759</v>
      </c>
    </row>
    <row r="52" s="1" customFormat="1" spans="1:47">
      <c r="A52" s="6"/>
      <c r="B52" s="6"/>
      <c r="C52" s="9">
        <v>8</v>
      </c>
      <c r="D52" s="12">
        <v>28.7790389722581</v>
      </c>
      <c r="E52" s="13">
        <f t="shared" si="38"/>
        <v>27.3381231280645</v>
      </c>
      <c r="F52" s="9" t="s">
        <v>109</v>
      </c>
      <c r="G52" s="6">
        <v>9</v>
      </c>
      <c r="H52" s="11">
        <f t="shared" si="20"/>
        <v>28.7790389722581</v>
      </c>
      <c r="I52" s="11">
        <f t="shared" si="21"/>
        <v>301.929038972258</v>
      </c>
      <c r="J52" s="11">
        <f t="shared" si="22"/>
        <v>0.520969834805047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2.189787533072</v>
      </c>
      <c r="P52" s="11">
        <f t="shared" si="25"/>
        <v>1.14081324936267</v>
      </c>
      <c r="Q52" s="16">
        <f t="shared" si="26"/>
        <v>0.20534638488528</v>
      </c>
      <c r="R52" s="11">
        <f t="shared" si="27"/>
        <v>0.16042845</v>
      </c>
      <c r="S52" s="17">
        <f t="shared" si="28"/>
        <v>1.27998733943562</v>
      </c>
      <c r="T52" s="3">
        <v>0.01</v>
      </c>
      <c r="U52" s="18">
        <f t="shared" si="29"/>
        <v>0.0127998733943562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0.0408498733943562</v>
      </c>
      <c r="AR52" s="25">
        <f t="shared" si="35"/>
        <v>89.1269166666667</v>
      </c>
      <c r="AS52" s="1">
        <f t="shared" si="36"/>
        <v>0.18</v>
      </c>
      <c r="AT52" s="2">
        <f>$E$3/12</f>
        <v>38.625</v>
      </c>
      <c r="AU52" s="1">
        <f t="shared" si="37"/>
        <v>169595.918978271</v>
      </c>
    </row>
    <row r="53" s="1" customFormat="1" spans="1:47">
      <c r="A53" s="6"/>
      <c r="B53" s="6"/>
      <c r="C53" s="9">
        <v>9</v>
      </c>
      <c r="D53" s="12">
        <v>25.2616232263333</v>
      </c>
      <c r="E53" s="13">
        <f t="shared" si="38"/>
        <v>28.7790389722581</v>
      </c>
      <c r="F53" s="9" t="s">
        <v>109</v>
      </c>
      <c r="G53" s="6">
        <v>10</v>
      </c>
      <c r="H53" s="11">
        <f t="shared" si="20"/>
        <v>25.2616232263333</v>
      </c>
      <c r="I53" s="11">
        <f t="shared" si="21"/>
        <v>298.411623226333</v>
      </c>
      <c r="J53" s="11">
        <f t="shared" si="22"/>
        <v>0.356228999194078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1.940243450376</v>
      </c>
      <c r="P53" s="11">
        <f t="shared" si="25"/>
        <v>0.691170982520306</v>
      </c>
      <c r="Q53" s="16">
        <f t="shared" si="26"/>
        <v>0.124410776853655</v>
      </c>
      <c r="R53" s="11">
        <f t="shared" si="27"/>
        <v>0.16042845</v>
      </c>
      <c r="S53" s="17">
        <f t="shared" si="28"/>
        <v>0.775490736547383</v>
      </c>
      <c r="T53" s="3">
        <v>0.01</v>
      </c>
      <c r="U53" s="18">
        <f t="shared" si="29"/>
        <v>0.00775490736547383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0.0358049073654738</v>
      </c>
      <c r="AR53" s="25">
        <f t="shared" si="35"/>
        <v>89.1269166666667</v>
      </c>
      <c r="AS53" s="1">
        <f t="shared" si="36"/>
        <v>0.18</v>
      </c>
      <c r="AT53" s="2">
        <f>$E$3/12</f>
        <v>38.625</v>
      </c>
      <c r="AU53" s="1">
        <f t="shared" si="37"/>
        <v>148650.795314787</v>
      </c>
    </row>
    <row r="54" s="1" customFormat="1" spans="1:47">
      <c r="A54" s="6"/>
      <c r="B54" s="6"/>
      <c r="C54" s="9">
        <v>10</v>
      </c>
      <c r="D54" s="12">
        <v>18.8075518687097</v>
      </c>
      <c r="E54" s="13">
        <f t="shared" si="38"/>
        <v>25.2616232263333</v>
      </c>
      <c r="F54" s="9" t="s">
        <v>109</v>
      </c>
      <c r="G54" s="6">
        <v>11</v>
      </c>
      <c r="H54" s="11">
        <f t="shared" si="20"/>
        <v>18.8075518687097</v>
      </c>
      <c r="I54" s="11">
        <f t="shared" si="21"/>
        <v>291.95755186871</v>
      </c>
      <c r="J54" s="11">
        <f t="shared" si="22"/>
        <v>0.173170534619401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1.18661884446291</v>
      </c>
      <c r="O54" s="11">
        <f t="shared" si="39"/>
        <v>0.953722790059451</v>
      </c>
      <c r="P54" s="11">
        <f t="shared" si="25"/>
        <v>0.165156685433302</v>
      </c>
      <c r="Q54" s="16">
        <f t="shared" si="26"/>
        <v>0.0297282033779944</v>
      </c>
      <c r="R54" s="11">
        <f t="shared" si="27"/>
        <v>0.16042845</v>
      </c>
      <c r="S54" s="17">
        <f t="shared" si="28"/>
        <v>0.185305058909404</v>
      </c>
      <c r="T54" s="3">
        <v>0.01</v>
      </c>
      <c r="U54" s="18">
        <f t="shared" si="29"/>
        <v>0.00185305058909404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0.020953050589094</v>
      </c>
      <c r="AR54" s="25">
        <f t="shared" si="35"/>
        <v>89.1269166666667</v>
      </c>
      <c r="AS54" s="1">
        <f t="shared" si="36"/>
        <v>0.18</v>
      </c>
      <c r="AT54" s="2">
        <f>$E$3/12</f>
        <v>38.625</v>
      </c>
      <c r="AU54" s="1">
        <f t="shared" si="37"/>
        <v>86990.523465039</v>
      </c>
    </row>
    <row r="55" s="1" customFormat="1" spans="1:48">
      <c r="A55" s="6"/>
      <c r="B55" s="6"/>
      <c r="C55" s="9">
        <v>11</v>
      </c>
      <c r="D55" s="12">
        <v>13.5691995689</v>
      </c>
      <c r="E55" s="13">
        <f t="shared" si="38"/>
        <v>18.8075518687097</v>
      </c>
      <c r="F55" s="9" t="s">
        <v>111</v>
      </c>
      <c r="G55" s="6">
        <v>12</v>
      </c>
      <c r="H55" s="11">
        <f t="shared" si="20"/>
        <v>13.5691995689</v>
      </c>
      <c r="I55" s="11">
        <f t="shared" si="21"/>
        <v>286.7191995689</v>
      </c>
      <c r="J55" s="11">
        <f t="shared" si="22"/>
        <v>0.0941578782314853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1.67983527129282</v>
      </c>
      <c r="P55" s="11">
        <f t="shared" si="25"/>
        <v>0.158169724923343</v>
      </c>
      <c r="Q55" s="16">
        <f t="shared" si="26"/>
        <v>0.0284705504862017</v>
      </c>
      <c r="R55" s="11">
        <f t="shared" si="27"/>
        <v>0.16042845</v>
      </c>
      <c r="S55" s="17">
        <f t="shared" si="28"/>
        <v>0.17746572061378</v>
      </c>
      <c r="T55" s="3">
        <v>0.01</v>
      </c>
      <c r="U55" s="18">
        <f t="shared" si="29"/>
        <v>0.0017746572061378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0.0208746572061378</v>
      </c>
      <c r="AR55" s="25">
        <f t="shared" si="35"/>
        <v>89.1269166666667</v>
      </c>
      <c r="AS55" s="1">
        <f t="shared" si="36"/>
        <v>0.18</v>
      </c>
      <c r="AT55" s="2">
        <f>$E$3/12</f>
        <v>38.625</v>
      </c>
      <c r="AU55" s="1">
        <f t="shared" si="37"/>
        <v>86665.0586173042</v>
      </c>
      <c r="AV55" s="1">
        <f>SUM(AU44:AU55)</f>
        <v>1496615.47958495</v>
      </c>
    </row>
    <row r="56" s="1" customFormat="1" spans="1:46">
      <c r="A56" s="6"/>
      <c r="B56" s="6"/>
      <c r="C56" s="9">
        <v>12</v>
      </c>
      <c r="D56" s="12">
        <v>8.63798319880645</v>
      </c>
      <c r="E56" s="13">
        <f t="shared" si="38"/>
        <v>13.5691995689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5.95</v>
      </c>
      <c r="E60" s="9"/>
      <c r="F60" s="9"/>
      <c r="G60" s="6">
        <v>1</v>
      </c>
      <c r="H60" s="11">
        <f t="shared" ref="H60:H71" si="40">E61</f>
        <v>5.95</v>
      </c>
      <c r="I60" s="11">
        <f t="shared" ref="I60:I71" si="41">H60+273.15</f>
        <v>279.1</v>
      </c>
      <c r="J60" s="11">
        <f t="shared" ref="J60:J71" si="42">EXP(($C$18*(I60-$C$16))/($C$19*I60*$C$16))</f>
        <v>0.0372596705381174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0.0514071674414406</v>
      </c>
      <c r="Q60" s="16">
        <f t="shared" ref="Q60:Q71" si="46">P60*$B$62</f>
        <v>0.00514071674414406</v>
      </c>
      <c r="R60" s="11">
        <f t="shared" ref="R60:R71" si="47">L60*$B$62</f>
        <v>0.13797</v>
      </c>
      <c r="S60" s="17">
        <f t="shared" ref="S60:S71" si="48">Q60/R60</f>
        <v>0.0372596705381174</v>
      </c>
      <c r="T60" s="3">
        <v>0.01</v>
      </c>
      <c r="U60" s="18">
        <f t="shared" ref="U60:U71" si="49">S60*T60</f>
        <v>0.000372596705381174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0.0126725967053812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5.73333333333333</v>
      </c>
      <c r="AU60" s="1">
        <f t="shared" ref="AU60:AU71" si="57">AT60*10000*AS60*0.67*AR60*AQ60</f>
        <v>6716.33381386506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4.93681310645161</v>
      </c>
      <c r="E61" s="13">
        <f t="shared" ref="E61:E72" si="58">D60</f>
        <v>5.95</v>
      </c>
      <c r="F61" s="9" t="s">
        <v>109</v>
      </c>
      <c r="G61" s="6">
        <v>2</v>
      </c>
      <c r="H61" s="11">
        <f t="shared" si="40"/>
        <v>4.93681310645161</v>
      </c>
      <c r="I61" s="11">
        <f t="shared" si="41"/>
        <v>278.086813106452</v>
      </c>
      <c r="J61" s="11">
        <f t="shared" si="42"/>
        <v>0.0328123773545034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2.70799283255856</v>
      </c>
      <c r="P61" s="11">
        <f t="shared" si="45"/>
        <v>0.088855682695202</v>
      </c>
      <c r="Q61" s="16">
        <f t="shared" si="46"/>
        <v>0.0088855682695202</v>
      </c>
      <c r="R61" s="11">
        <f t="shared" si="47"/>
        <v>0.13797</v>
      </c>
      <c r="S61" s="17">
        <f t="shared" si="48"/>
        <v>0.0644021763392056</v>
      </c>
      <c r="T61" s="3">
        <v>0.01</v>
      </c>
      <c r="U61" s="18">
        <f t="shared" si="49"/>
        <v>0.000644021763392056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0.0129440217633921</v>
      </c>
      <c r="AR61" s="25">
        <f t="shared" si="55"/>
        <v>137.97</v>
      </c>
      <c r="AS61" s="1">
        <f t="shared" si="56"/>
        <v>0.1</v>
      </c>
      <c r="AT61" s="2">
        <f>$E$5/12</f>
        <v>5.73333333333333</v>
      </c>
      <c r="AU61" s="1">
        <f t="shared" si="57"/>
        <v>6860.18604379317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5.14586702778571</v>
      </c>
      <c r="E62" s="13">
        <f t="shared" si="58"/>
        <v>4.93681310645161</v>
      </c>
      <c r="F62" s="9" t="s">
        <v>109</v>
      </c>
      <c r="G62" s="6">
        <v>3</v>
      </c>
      <c r="H62" s="11">
        <f t="shared" si="40"/>
        <v>5.14586702778571</v>
      </c>
      <c r="I62" s="11">
        <f t="shared" si="41"/>
        <v>278.295867027786</v>
      </c>
      <c r="J62" s="11">
        <f t="shared" si="42"/>
        <v>0.0336868546321279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3.99883714986336</v>
      </c>
      <c r="P62" s="11">
        <f t="shared" si="45"/>
        <v>0.134708245765</v>
      </c>
      <c r="Q62" s="16">
        <f t="shared" si="46"/>
        <v>0.0134708245765</v>
      </c>
      <c r="R62" s="11">
        <f t="shared" si="47"/>
        <v>0.13797</v>
      </c>
      <c r="S62" s="17">
        <f t="shared" si="48"/>
        <v>0.0976358960389938</v>
      </c>
      <c r="T62" s="3">
        <v>0.01</v>
      </c>
      <c r="U62" s="18">
        <f t="shared" si="49"/>
        <v>0.000976358960389938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0.0132763589603899</v>
      </c>
      <c r="AR62" s="25">
        <f t="shared" si="55"/>
        <v>137.97</v>
      </c>
      <c r="AS62" s="1">
        <f t="shared" si="56"/>
        <v>0.1</v>
      </c>
      <c r="AT62" s="2">
        <f>$E$5/12</f>
        <v>5.73333333333333</v>
      </c>
      <c r="AU62" s="1">
        <f t="shared" si="57"/>
        <v>7036.32102273195</v>
      </c>
    </row>
    <row r="63" s="1" customFormat="1" spans="1:47">
      <c r="A63" s="6"/>
      <c r="B63" s="6"/>
      <c r="C63" s="9">
        <v>3</v>
      </c>
      <c r="D63" s="12">
        <v>12.5924772694516</v>
      </c>
      <c r="E63" s="13">
        <f t="shared" si="58"/>
        <v>5.14586702778571</v>
      </c>
      <c r="F63" s="9" t="s">
        <v>109</v>
      </c>
      <c r="G63" s="6">
        <v>4</v>
      </c>
      <c r="H63" s="11">
        <f t="shared" si="40"/>
        <v>12.5924772694516</v>
      </c>
      <c r="I63" s="11">
        <f t="shared" si="41"/>
        <v>285.742477269452</v>
      </c>
      <c r="J63" s="11">
        <f t="shared" si="42"/>
        <v>0.0838385976372216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5.24382890409836</v>
      </c>
      <c r="P63" s="11">
        <f t="shared" si="45"/>
        <v>0.439635261569135</v>
      </c>
      <c r="Q63" s="16">
        <f t="shared" si="46"/>
        <v>0.0439635261569135</v>
      </c>
      <c r="R63" s="11">
        <f t="shared" si="47"/>
        <v>0.13797</v>
      </c>
      <c r="S63" s="17">
        <f t="shared" si="48"/>
        <v>0.318645547270519</v>
      </c>
      <c r="T63" s="3">
        <v>0.01</v>
      </c>
      <c r="U63" s="18">
        <f t="shared" si="49"/>
        <v>0.00318645547270519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0.0212364554727052</v>
      </c>
      <c r="AR63" s="25">
        <f t="shared" si="55"/>
        <v>137.97</v>
      </c>
      <c r="AS63" s="1">
        <f t="shared" si="56"/>
        <v>0.1</v>
      </c>
      <c r="AT63" s="2">
        <f>$E$5/12</f>
        <v>5.73333333333333</v>
      </c>
      <c r="AU63" s="1">
        <f t="shared" si="57"/>
        <v>11255.0827027742</v>
      </c>
    </row>
    <row r="64" s="1" customFormat="1" spans="1:47">
      <c r="A64" s="6"/>
      <c r="B64" s="6"/>
      <c r="C64" s="9">
        <v>4</v>
      </c>
      <c r="D64" s="12">
        <v>18.0216775056667</v>
      </c>
      <c r="E64" s="13">
        <f t="shared" si="58"/>
        <v>12.5924772694516</v>
      </c>
      <c r="F64" s="9" t="s">
        <v>109</v>
      </c>
      <c r="G64" s="6">
        <v>5</v>
      </c>
      <c r="H64" s="11">
        <f t="shared" si="40"/>
        <v>18.0216775056667</v>
      </c>
      <c r="I64" s="11">
        <f t="shared" si="41"/>
        <v>291.171677505667</v>
      </c>
      <c r="J64" s="11">
        <f t="shared" si="42"/>
        <v>0.15826406483253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4.56398396040276</v>
      </c>
      <c r="O64" s="11">
        <f t="shared" si="59"/>
        <v>1.61990968212646</v>
      </c>
      <c r="P64" s="11">
        <f t="shared" si="45"/>
        <v>0.256373490954905</v>
      </c>
      <c r="Q64" s="16">
        <f t="shared" si="46"/>
        <v>0.0256373490954905</v>
      </c>
      <c r="R64" s="11">
        <f t="shared" si="47"/>
        <v>0.13797</v>
      </c>
      <c r="S64" s="17">
        <f t="shared" si="48"/>
        <v>0.18581828727615</v>
      </c>
      <c r="T64" s="3">
        <v>0.01</v>
      </c>
      <c r="U64" s="18">
        <f t="shared" si="49"/>
        <v>0.0018581828727615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0.0199081828727615</v>
      </c>
      <c r="AR64" s="25">
        <f t="shared" si="55"/>
        <v>137.97</v>
      </c>
      <c r="AS64" s="1">
        <f t="shared" si="56"/>
        <v>0.1</v>
      </c>
      <c r="AT64" s="2">
        <f>$E$5/12</f>
        <v>5.73333333333333</v>
      </c>
      <c r="AU64" s="1">
        <f t="shared" si="57"/>
        <v>10551.1131545881</v>
      </c>
    </row>
    <row r="65" s="1" customFormat="1" spans="1:47">
      <c r="A65" s="6"/>
      <c r="B65" s="6"/>
      <c r="C65" s="9">
        <v>5</v>
      </c>
      <c r="D65" s="12">
        <v>20.8217571616129</v>
      </c>
      <c r="E65" s="13">
        <f t="shared" si="58"/>
        <v>18.0216775056667</v>
      </c>
      <c r="F65" s="9" t="s">
        <v>111</v>
      </c>
      <c r="G65" s="6">
        <v>6</v>
      </c>
      <c r="H65" s="11">
        <f t="shared" si="40"/>
        <v>20.8217571616129</v>
      </c>
      <c r="I65" s="11">
        <f t="shared" si="41"/>
        <v>293.971757161613</v>
      </c>
      <c r="J65" s="11">
        <f t="shared" si="42"/>
        <v>0.21762666575601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2.74323619117156</v>
      </c>
      <c r="P65" s="11">
        <f t="shared" si="45"/>
        <v>0.597001345665882</v>
      </c>
      <c r="Q65" s="16">
        <f t="shared" si="46"/>
        <v>0.0597001345665882</v>
      </c>
      <c r="R65" s="11">
        <f t="shared" si="47"/>
        <v>0.13797</v>
      </c>
      <c r="S65" s="17">
        <f t="shared" si="48"/>
        <v>0.432703736802118</v>
      </c>
      <c r="T65" s="3">
        <v>0.01</v>
      </c>
      <c r="U65" s="18">
        <f t="shared" si="49"/>
        <v>0.00432703736802118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0.0223770373680212</v>
      </c>
      <c r="AR65" s="25">
        <f t="shared" si="55"/>
        <v>137.97</v>
      </c>
      <c r="AS65" s="1">
        <f t="shared" si="56"/>
        <v>0.1</v>
      </c>
      <c r="AT65" s="2">
        <f>$E$5/12</f>
        <v>5.73333333333333</v>
      </c>
      <c r="AU65" s="1">
        <f t="shared" si="57"/>
        <v>11859.5782871512</v>
      </c>
    </row>
    <row r="66" s="1" customFormat="1" spans="1:47">
      <c r="A66" s="6"/>
      <c r="B66" s="6"/>
      <c r="C66" s="9">
        <v>6</v>
      </c>
      <c r="D66" s="12">
        <v>25.3994266546667</v>
      </c>
      <c r="E66" s="13">
        <f t="shared" si="58"/>
        <v>20.8217571616129</v>
      </c>
      <c r="F66" s="9" t="s">
        <v>109</v>
      </c>
      <c r="G66" s="6">
        <v>7</v>
      </c>
      <c r="H66" s="11">
        <f t="shared" si="40"/>
        <v>25.3994266546667</v>
      </c>
      <c r="I66" s="11">
        <f t="shared" si="41"/>
        <v>298.549426654667</v>
      </c>
      <c r="J66" s="11">
        <f t="shared" si="42"/>
        <v>0.361634644736647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3.52593484550567</v>
      </c>
      <c r="P66" s="11">
        <f t="shared" si="45"/>
        <v>1.27510019521901</v>
      </c>
      <c r="Q66" s="16">
        <f t="shared" si="46"/>
        <v>0.127510019521901</v>
      </c>
      <c r="R66" s="11">
        <f t="shared" si="47"/>
        <v>0.13797</v>
      </c>
      <c r="S66" s="17">
        <f t="shared" si="48"/>
        <v>0.924186558830911</v>
      </c>
      <c r="T66" s="3">
        <v>0.01</v>
      </c>
      <c r="U66" s="18">
        <f t="shared" si="49"/>
        <v>0.00924186558830911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0.0324418655883091</v>
      </c>
      <c r="AR66" s="25">
        <f t="shared" si="55"/>
        <v>137.97</v>
      </c>
      <c r="AS66" s="1">
        <f t="shared" si="56"/>
        <v>0.1</v>
      </c>
      <c r="AT66" s="2">
        <f>$E$5/12</f>
        <v>5.73333333333333</v>
      </c>
      <c r="AU66" s="1">
        <f t="shared" si="57"/>
        <v>17193.8241152346</v>
      </c>
    </row>
    <row r="67" s="1" customFormat="1" spans="1:47">
      <c r="A67" s="6"/>
      <c r="B67" s="6"/>
      <c r="C67" s="9">
        <v>7</v>
      </c>
      <c r="D67" s="12">
        <v>27.3381231280645</v>
      </c>
      <c r="E67" s="13">
        <f t="shared" si="58"/>
        <v>25.3994266546667</v>
      </c>
      <c r="F67" s="9" t="s">
        <v>109</v>
      </c>
      <c r="G67" s="6">
        <v>8</v>
      </c>
      <c r="H67" s="11">
        <f t="shared" si="40"/>
        <v>27.3381231280645</v>
      </c>
      <c r="I67" s="11">
        <f t="shared" si="41"/>
        <v>300.488123128065</v>
      </c>
      <c r="J67" s="11">
        <f t="shared" si="42"/>
        <v>0.44632706761226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3.63053465028667</v>
      </c>
      <c r="P67" s="11">
        <f t="shared" si="45"/>
        <v>1.62040588432715</v>
      </c>
      <c r="Q67" s="16">
        <f t="shared" si="46"/>
        <v>0.162040588432715</v>
      </c>
      <c r="R67" s="11">
        <f t="shared" si="47"/>
        <v>0.13797</v>
      </c>
      <c r="S67" s="17">
        <f t="shared" si="48"/>
        <v>1.17446248048645</v>
      </c>
      <c r="T67" s="3">
        <v>0.01</v>
      </c>
      <c r="U67" s="18">
        <f t="shared" si="49"/>
        <v>0.0117446248048645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0.0349446248048645</v>
      </c>
      <c r="AR67" s="25">
        <f t="shared" si="55"/>
        <v>137.97</v>
      </c>
      <c r="AS67" s="1">
        <f t="shared" si="56"/>
        <v>0.1</v>
      </c>
      <c r="AT67" s="2">
        <f>$E$5/12</f>
        <v>5.73333333333333</v>
      </c>
      <c r="AU67" s="1">
        <f t="shared" si="57"/>
        <v>18520.2583689954</v>
      </c>
    </row>
    <row r="68" s="1" customFormat="1" spans="1:47">
      <c r="A68" s="6"/>
      <c r="B68" s="6"/>
      <c r="C68" s="9">
        <v>8</v>
      </c>
      <c r="D68" s="12">
        <v>28.7790389722581</v>
      </c>
      <c r="E68" s="13">
        <f t="shared" si="58"/>
        <v>27.3381231280645</v>
      </c>
      <c r="F68" s="9" t="s">
        <v>109</v>
      </c>
      <c r="G68" s="6">
        <v>9</v>
      </c>
      <c r="H68" s="11">
        <f t="shared" si="40"/>
        <v>28.7790389722581</v>
      </c>
      <c r="I68" s="11">
        <f t="shared" si="41"/>
        <v>301.929038972258</v>
      </c>
      <c r="J68" s="11">
        <f t="shared" si="42"/>
        <v>0.520969834805047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3.38982876595952</v>
      </c>
      <c r="P68" s="11">
        <f t="shared" si="45"/>
        <v>1.76599853221932</v>
      </c>
      <c r="Q68" s="16">
        <f t="shared" si="46"/>
        <v>0.176599853221932</v>
      </c>
      <c r="R68" s="11">
        <f t="shared" si="47"/>
        <v>0.13797</v>
      </c>
      <c r="S68" s="17">
        <f t="shared" si="48"/>
        <v>1.27998733943562</v>
      </c>
      <c r="T68" s="3">
        <v>0.01</v>
      </c>
      <c r="U68" s="18">
        <f t="shared" si="49"/>
        <v>0.0127998733943562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0.0308498733943562</v>
      </c>
      <c r="AR68" s="25">
        <f t="shared" si="55"/>
        <v>137.97</v>
      </c>
      <c r="AS68" s="1">
        <f t="shared" si="56"/>
        <v>0.1</v>
      </c>
      <c r="AT68" s="2">
        <f>$E$5/12</f>
        <v>5.73333333333333</v>
      </c>
      <c r="AU68" s="1">
        <f t="shared" si="57"/>
        <v>16350.0861464318</v>
      </c>
    </row>
    <row r="69" s="1" customFormat="1" spans="1:47">
      <c r="A69" s="6"/>
      <c r="B69" s="6"/>
      <c r="C69" s="9">
        <v>9</v>
      </c>
      <c r="D69" s="12">
        <v>25.2616232263333</v>
      </c>
      <c r="E69" s="13">
        <f t="shared" si="58"/>
        <v>28.7790389722581</v>
      </c>
      <c r="F69" s="9" t="s">
        <v>109</v>
      </c>
      <c r="G69" s="6">
        <v>10</v>
      </c>
      <c r="H69" s="11">
        <f t="shared" si="40"/>
        <v>25.2616232263333</v>
      </c>
      <c r="I69" s="11">
        <f t="shared" si="41"/>
        <v>298.411623226333</v>
      </c>
      <c r="J69" s="11">
        <f t="shared" si="42"/>
        <v>0.356228999194078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3.00353023374019</v>
      </c>
      <c r="P69" s="11">
        <f t="shared" si="45"/>
        <v>1.06994456921442</v>
      </c>
      <c r="Q69" s="16">
        <f t="shared" si="46"/>
        <v>0.106994456921442</v>
      </c>
      <c r="R69" s="11">
        <f t="shared" si="47"/>
        <v>0.13797</v>
      </c>
      <c r="S69" s="17">
        <f t="shared" si="48"/>
        <v>0.775490736547383</v>
      </c>
      <c r="T69" s="3">
        <v>0.01</v>
      </c>
      <c r="U69" s="18">
        <f t="shared" si="49"/>
        <v>0.00775490736547383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0.0258049073654738</v>
      </c>
      <c r="AR69" s="25">
        <f t="shared" si="55"/>
        <v>137.97</v>
      </c>
      <c r="AS69" s="1">
        <f t="shared" si="56"/>
        <v>0.1</v>
      </c>
      <c r="AT69" s="2">
        <f>$E$5/12</f>
        <v>5.73333333333333</v>
      </c>
      <c r="AU69" s="1">
        <f t="shared" si="57"/>
        <v>13676.3108565423</v>
      </c>
    </row>
    <row r="70" s="1" customFormat="1" spans="1:47">
      <c r="A70" s="6"/>
      <c r="B70" s="6"/>
      <c r="C70" s="9">
        <v>10</v>
      </c>
      <c r="D70" s="12">
        <v>18.8075518687097</v>
      </c>
      <c r="E70" s="13">
        <f t="shared" si="58"/>
        <v>25.2616232263333</v>
      </c>
      <c r="F70" s="9" t="s">
        <v>109</v>
      </c>
      <c r="G70" s="6">
        <v>11</v>
      </c>
      <c r="H70" s="11">
        <f t="shared" si="40"/>
        <v>18.8075518687097</v>
      </c>
      <c r="I70" s="11">
        <f t="shared" si="41"/>
        <v>291.95755186871</v>
      </c>
      <c r="J70" s="11">
        <f t="shared" si="42"/>
        <v>0.173170534619401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1.83690638129948</v>
      </c>
      <c r="O70" s="11">
        <f t="shared" si="59"/>
        <v>1.47637928322629</v>
      </c>
      <c r="P70" s="11">
        <f t="shared" si="45"/>
        <v>0.255665389777305</v>
      </c>
      <c r="Q70" s="16">
        <f t="shared" si="46"/>
        <v>0.0255665389777305</v>
      </c>
      <c r="R70" s="11">
        <f t="shared" si="47"/>
        <v>0.13797</v>
      </c>
      <c r="S70" s="17">
        <f t="shared" si="48"/>
        <v>0.185305058909404</v>
      </c>
      <c r="T70" s="3">
        <v>0.01</v>
      </c>
      <c r="U70" s="18">
        <f t="shared" si="49"/>
        <v>0.00185305058909404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0.014153050589094</v>
      </c>
      <c r="AR70" s="25">
        <f t="shared" si="55"/>
        <v>137.97</v>
      </c>
      <c r="AS70" s="1">
        <f t="shared" si="56"/>
        <v>0.1</v>
      </c>
      <c r="AT70" s="2">
        <f>$E$5/12</f>
        <v>5.73333333333333</v>
      </c>
      <c r="AU70" s="1">
        <f t="shared" si="57"/>
        <v>7500.95773193122</v>
      </c>
    </row>
    <row r="71" s="1" customFormat="1" spans="1:48">
      <c r="A71" s="6"/>
      <c r="B71" s="6"/>
      <c r="C71" s="9">
        <v>11</v>
      </c>
      <c r="D71" s="12">
        <v>13.5691995689</v>
      </c>
      <c r="E71" s="13">
        <f t="shared" si="58"/>
        <v>18.8075518687097</v>
      </c>
      <c r="F71" s="9" t="s">
        <v>111</v>
      </c>
      <c r="G71" s="6">
        <v>12</v>
      </c>
      <c r="H71" s="11">
        <f t="shared" si="40"/>
        <v>13.5691995689</v>
      </c>
      <c r="I71" s="11">
        <f t="shared" si="41"/>
        <v>286.7191995689</v>
      </c>
      <c r="J71" s="11">
        <f t="shared" si="42"/>
        <v>0.0941578782314853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2.60041389344898</v>
      </c>
      <c r="P71" s="11">
        <f t="shared" si="45"/>
        <v>0.244849454730832</v>
      </c>
      <c r="Q71" s="16">
        <f t="shared" si="46"/>
        <v>0.0244849454730832</v>
      </c>
      <c r="R71" s="11">
        <f t="shared" si="47"/>
        <v>0.13797</v>
      </c>
      <c r="S71" s="17">
        <f t="shared" si="48"/>
        <v>0.17746572061378</v>
      </c>
      <c r="T71" s="3">
        <v>0.01</v>
      </c>
      <c r="U71" s="18">
        <f t="shared" si="49"/>
        <v>0.0017746572061378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0.0140746572061378</v>
      </c>
      <c r="AR71" s="25">
        <f t="shared" si="55"/>
        <v>137.97</v>
      </c>
      <c r="AS71" s="1">
        <f t="shared" si="56"/>
        <v>0.1</v>
      </c>
      <c r="AT71" s="2">
        <f>$E$5/12</f>
        <v>5.73333333333333</v>
      </c>
      <c r="AU71" s="1">
        <f t="shared" si="57"/>
        <v>7459.41012010604</v>
      </c>
      <c r="AV71" s="1">
        <f>SUM(AU60:AU71)</f>
        <v>134979.462364145</v>
      </c>
    </row>
    <row r="72" s="1" customFormat="1" spans="1:46">
      <c r="A72" s="6"/>
      <c r="B72" s="6"/>
      <c r="C72" s="9">
        <v>12</v>
      </c>
      <c r="D72" s="12">
        <v>8.63798319880645</v>
      </c>
      <c r="E72" s="13">
        <f t="shared" si="58"/>
        <v>13.5691995689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5.95</v>
      </c>
      <c r="E76" s="9"/>
      <c r="F76" s="9"/>
      <c r="G76" s="6">
        <v>1</v>
      </c>
      <c r="H76" s="11">
        <f t="shared" ref="H76:H87" si="60">E77</f>
        <v>5.95</v>
      </c>
      <c r="I76" s="11">
        <f t="shared" ref="I76:I87" si="61">H76+273.15</f>
        <v>279.1</v>
      </c>
      <c r="J76" s="11">
        <f t="shared" ref="J76:J87" si="62">EXP(($C$18*(I76-$C$16))/($C$19*I76*$C$16))</f>
        <v>0.0372596705381174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0.00291601944062669</v>
      </c>
      <c r="Q76" s="16">
        <f t="shared" ref="Q76:Q87" si="66">P76*$B$78</f>
        <v>0.000379082527281469</v>
      </c>
      <c r="R76" s="11">
        <f t="shared" ref="R76:R87" si="67">L76*$B$78</f>
        <v>0.0101740708333333</v>
      </c>
      <c r="S76" s="17">
        <f t="shared" ref="S76:S87" si="68">Q76/R76</f>
        <v>0.0372596705381175</v>
      </c>
      <c r="T76" s="3">
        <v>0.01</v>
      </c>
      <c r="U76" s="18">
        <f t="shared" ref="U76:U87" si="69">S76*T76</f>
        <v>0.000372596705381175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0.0119725967053812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4.93681310645161</v>
      </c>
      <c r="E77" s="13">
        <f t="shared" ref="E77:E88" si="78">D76</f>
        <v>5.95</v>
      </c>
      <c r="F77" s="9" t="s">
        <v>109</v>
      </c>
      <c r="G77" s="6">
        <v>2</v>
      </c>
      <c r="H77" s="11">
        <f t="shared" si="60"/>
        <v>4.93681310645161</v>
      </c>
      <c r="I77" s="11">
        <f t="shared" si="61"/>
        <v>278.086813106452</v>
      </c>
      <c r="J77" s="11">
        <f t="shared" si="62"/>
        <v>0.0328123773545034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0.15360814722604</v>
      </c>
      <c r="P77" s="11">
        <f t="shared" si="65"/>
        <v>0.00504024849150693</v>
      </c>
      <c r="Q77" s="16">
        <f t="shared" si="66"/>
        <v>0.000655232303895902</v>
      </c>
      <c r="R77" s="11">
        <f t="shared" si="67"/>
        <v>0.0101740708333333</v>
      </c>
      <c r="S77" s="17">
        <f t="shared" si="68"/>
        <v>0.0644021763392058</v>
      </c>
      <c r="T77" s="3">
        <v>0.01</v>
      </c>
      <c r="U77" s="18">
        <f t="shared" si="69"/>
        <v>0.000644021763392058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0.0122440217633921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5.14586702778571</v>
      </c>
      <c r="E78" s="13">
        <f t="shared" si="78"/>
        <v>4.93681310645161</v>
      </c>
      <c r="F78" s="9" t="s">
        <v>109</v>
      </c>
      <c r="G78" s="6">
        <v>3</v>
      </c>
      <c r="H78" s="11">
        <f t="shared" si="60"/>
        <v>5.14586702778571</v>
      </c>
      <c r="I78" s="11">
        <f t="shared" si="61"/>
        <v>278.295867027786</v>
      </c>
      <c r="J78" s="11">
        <f t="shared" si="62"/>
        <v>0.0336868546321279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0.226829982067866</v>
      </c>
      <c r="P78" s="11">
        <f t="shared" si="65"/>
        <v>0.0076411886321284</v>
      </c>
      <c r="Q78" s="16">
        <f t="shared" si="66"/>
        <v>0.000993354522176692</v>
      </c>
      <c r="R78" s="11">
        <f t="shared" si="67"/>
        <v>0.0101740708333333</v>
      </c>
      <c r="S78" s="17">
        <f t="shared" si="68"/>
        <v>0.0976358960389941</v>
      </c>
      <c r="T78" s="3">
        <v>0.01</v>
      </c>
      <c r="U78" s="18">
        <f t="shared" si="69"/>
        <v>0.000976358960389941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0.0125763589603899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12.5924772694516</v>
      </c>
      <c r="E79" s="13">
        <f t="shared" si="78"/>
        <v>5.14586702778571</v>
      </c>
      <c r="F79" s="9" t="s">
        <v>109</v>
      </c>
      <c r="G79" s="6">
        <v>4</v>
      </c>
      <c r="H79" s="11">
        <f t="shared" si="60"/>
        <v>12.5924772694516</v>
      </c>
      <c r="I79" s="11">
        <f t="shared" si="61"/>
        <v>285.742477269452</v>
      </c>
      <c r="J79" s="11">
        <f t="shared" si="62"/>
        <v>0.0838385976372216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0.297450876769071</v>
      </c>
      <c r="P79" s="11">
        <f t="shared" si="65"/>
        <v>0.0249378643742809</v>
      </c>
      <c r="Q79" s="16">
        <f t="shared" si="66"/>
        <v>0.00324192236865652</v>
      </c>
      <c r="R79" s="11">
        <f t="shared" si="67"/>
        <v>0.0101740708333333</v>
      </c>
      <c r="S79" s="17">
        <f t="shared" si="68"/>
        <v>0.31864554727052</v>
      </c>
      <c r="T79" s="3">
        <v>0.01</v>
      </c>
      <c r="U79" s="18">
        <f t="shared" si="69"/>
        <v>0.0031864554727052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0.0222864554727052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18.0216775056667</v>
      </c>
      <c r="E80" s="13">
        <f t="shared" si="78"/>
        <v>12.5924772694516</v>
      </c>
      <c r="F80" s="9" t="s">
        <v>109</v>
      </c>
      <c r="G80" s="6">
        <v>5</v>
      </c>
      <c r="H80" s="11">
        <f t="shared" si="60"/>
        <v>18.0216775056667</v>
      </c>
      <c r="I80" s="11">
        <f t="shared" si="61"/>
        <v>291.171677505667</v>
      </c>
      <c r="J80" s="11">
        <f t="shared" si="62"/>
        <v>0.15826406483253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0.258887361775051</v>
      </c>
      <c r="O80" s="11">
        <f t="shared" si="79"/>
        <v>0.0918877339530728</v>
      </c>
      <c r="P80" s="11">
        <f t="shared" si="65"/>
        <v>0.0145425262836634</v>
      </c>
      <c r="Q80" s="16">
        <f t="shared" si="66"/>
        <v>0.00189052841687624</v>
      </c>
      <c r="R80" s="11">
        <f t="shared" si="67"/>
        <v>0.0101740708333333</v>
      </c>
      <c r="S80" s="17">
        <f t="shared" si="68"/>
        <v>0.185818287276151</v>
      </c>
      <c r="T80" s="3">
        <v>0.01</v>
      </c>
      <c r="U80" s="18">
        <f t="shared" si="69"/>
        <v>0.00185818287276151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0.0209581828727615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20.8217571616129</v>
      </c>
      <c r="E81" s="13">
        <f t="shared" si="78"/>
        <v>18.0216775056667</v>
      </c>
      <c r="F81" s="9" t="s">
        <v>111</v>
      </c>
      <c r="G81" s="6">
        <v>6</v>
      </c>
      <c r="H81" s="11">
        <f t="shared" si="60"/>
        <v>20.8217571616129</v>
      </c>
      <c r="I81" s="11">
        <f t="shared" si="61"/>
        <v>293.971757161613</v>
      </c>
      <c r="J81" s="11">
        <f t="shared" si="62"/>
        <v>0.21762666575601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0.155607291002743</v>
      </c>
      <c r="P81" s="11">
        <f t="shared" si="65"/>
        <v>0.0338642959082521</v>
      </c>
      <c r="Q81" s="16">
        <f t="shared" si="66"/>
        <v>0.00440235846807277</v>
      </c>
      <c r="R81" s="11">
        <f t="shared" si="67"/>
        <v>0.0101740708333333</v>
      </c>
      <c r="S81" s="17">
        <f t="shared" si="68"/>
        <v>0.432703736802119</v>
      </c>
      <c r="T81" s="3">
        <v>0.01</v>
      </c>
      <c r="U81" s="18">
        <f t="shared" si="69"/>
        <v>0.00432703736802119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0.0234270373680212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25.3994266546667</v>
      </c>
      <c r="E82" s="13">
        <f t="shared" si="78"/>
        <v>20.8217571616129</v>
      </c>
      <c r="F82" s="9" t="s">
        <v>109</v>
      </c>
      <c r="G82" s="6">
        <v>7</v>
      </c>
      <c r="H82" s="11">
        <f t="shared" si="60"/>
        <v>25.3994266546667</v>
      </c>
      <c r="I82" s="11">
        <f t="shared" si="61"/>
        <v>298.549426654667</v>
      </c>
      <c r="J82" s="11">
        <f t="shared" si="62"/>
        <v>0.361634644736647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0.200005078427824</v>
      </c>
      <c r="P82" s="11">
        <f t="shared" si="65"/>
        <v>0.0723287654827713</v>
      </c>
      <c r="Q82" s="16">
        <f t="shared" si="66"/>
        <v>0.00940273951276027</v>
      </c>
      <c r="R82" s="11">
        <f t="shared" si="67"/>
        <v>0.0101740708333333</v>
      </c>
      <c r="S82" s="17">
        <f t="shared" si="68"/>
        <v>0.924186558830913</v>
      </c>
      <c r="T82" s="3">
        <v>0.01</v>
      </c>
      <c r="U82" s="18">
        <f t="shared" si="69"/>
        <v>0.00924186558830913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0.0341418655883091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27.3381231280645</v>
      </c>
      <c r="E83" s="13">
        <f t="shared" si="78"/>
        <v>25.3994266546667</v>
      </c>
      <c r="F83" s="9" t="s">
        <v>109</v>
      </c>
      <c r="G83" s="6">
        <v>8</v>
      </c>
      <c r="H83" s="11">
        <f t="shared" si="60"/>
        <v>27.3381231280645</v>
      </c>
      <c r="I83" s="11">
        <f t="shared" si="61"/>
        <v>300.488123128065</v>
      </c>
      <c r="J83" s="11">
        <f t="shared" si="62"/>
        <v>0.44632706761226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0.205938396278386</v>
      </c>
      <c r="P83" s="11">
        <f t="shared" si="65"/>
        <v>0.0919158805197035</v>
      </c>
      <c r="Q83" s="16">
        <f t="shared" si="66"/>
        <v>0.0119490644675615</v>
      </c>
      <c r="R83" s="11">
        <f t="shared" si="67"/>
        <v>0.0101740708333333</v>
      </c>
      <c r="S83" s="17">
        <f t="shared" si="68"/>
        <v>1.17446248048645</v>
      </c>
      <c r="T83" s="3">
        <v>0.01</v>
      </c>
      <c r="U83" s="18">
        <f t="shared" si="69"/>
        <v>0.0117446248048645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0.0366446248048645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28.7790389722581</v>
      </c>
      <c r="E84" s="13">
        <f t="shared" si="78"/>
        <v>27.3381231280645</v>
      </c>
      <c r="F84" s="9" t="s">
        <v>109</v>
      </c>
      <c r="G84" s="6">
        <v>9</v>
      </c>
      <c r="H84" s="11">
        <f t="shared" si="60"/>
        <v>28.7790389722581</v>
      </c>
      <c r="I84" s="11">
        <f t="shared" si="61"/>
        <v>301.929038972258</v>
      </c>
      <c r="J84" s="11">
        <f t="shared" si="62"/>
        <v>0.520969834805047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0.192284599092016</v>
      </c>
      <c r="P84" s="11">
        <f t="shared" si="65"/>
        <v>0.100174475824522</v>
      </c>
      <c r="Q84" s="16">
        <f t="shared" si="66"/>
        <v>0.0130226818571879</v>
      </c>
      <c r="R84" s="11">
        <f t="shared" si="67"/>
        <v>0.0101740708333333</v>
      </c>
      <c r="S84" s="17">
        <f t="shared" si="68"/>
        <v>1.27998733943562</v>
      </c>
      <c r="T84" s="3">
        <v>0.01</v>
      </c>
      <c r="U84" s="18">
        <f t="shared" si="69"/>
        <v>0.0127998733943562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0.0318998733943562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25.2616232263333</v>
      </c>
      <c r="E85" s="13">
        <f t="shared" si="78"/>
        <v>28.7790389722581</v>
      </c>
      <c r="F85" s="9" t="s">
        <v>109</v>
      </c>
      <c r="G85" s="6">
        <v>10</v>
      </c>
      <c r="H85" s="11">
        <f t="shared" si="60"/>
        <v>25.2616232263333</v>
      </c>
      <c r="I85" s="11">
        <f t="shared" si="61"/>
        <v>298.411623226333</v>
      </c>
      <c r="J85" s="11">
        <f t="shared" si="62"/>
        <v>0.356228999194078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0.170372206600827</v>
      </c>
      <c r="P85" s="11">
        <f t="shared" si="65"/>
        <v>0.0606915206478993</v>
      </c>
      <c r="Q85" s="16">
        <f t="shared" si="66"/>
        <v>0.00788989768422691</v>
      </c>
      <c r="R85" s="11">
        <f t="shared" si="67"/>
        <v>0.0101740708333333</v>
      </c>
      <c r="S85" s="17">
        <f t="shared" si="68"/>
        <v>0.775490736547385</v>
      </c>
      <c r="T85" s="3">
        <v>0.01</v>
      </c>
      <c r="U85" s="18">
        <f t="shared" si="69"/>
        <v>0.00775490736547385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0.0268549073654738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18.8075518687097</v>
      </c>
      <c r="E86" s="13">
        <f t="shared" si="78"/>
        <v>25.2616232263333</v>
      </c>
      <c r="F86" s="9" t="s">
        <v>109</v>
      </c>
      <c r="G86" s="6">
        <v>11</v>
      </c>
      <c r="H86" s="11">
        <f t="shared" si="60"/>
        <v>18.8075518687097</v>
      </c>
      <c r="I86" s="11">
        <f t="shared" si="61"/>
        <v>291.95755186871</v>
      </c>
      <c r="J86" s="11">
        <f t="shared" si="62"/>
        <v>0.173170534619401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0.104196651655281</v>
      </c>
      <c r="O86" s="11">
        <f t="shared" si="79"/>
        <v>0.0837461176309797</v>
      </c>
      <c r="P86" s="11">
        <f t="shared" si="65"/>
        <v>0.014502359962456</v>
      </c>
      <c r="Q86" s="16">
        <f t="shared" si="66"/>
        <v>0.00188530679511928</v>
      </c>
      <c r="R86" s="11">
        <f t="shared" si="67"/>
        <v>0.0101740708333333</v>
      </c>
      <c r="S86" s="17">
        <f t="shared" si="68"/>
        <v>0.185305058909405</v>
      </c>
      <c r="T86" s="3">
        <v>0.01</v>
      </c>
      <c r="U86" s="18">
        <f t="shared" si="69"/>
        <v>0.00185305058909405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0.013453050589094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13.5691995689</v>
      </c>
      <c r="E87" s="13">
        <f t="shared" si="78"/>
        <v>18.8075518687097</v>
      </c>
      <c r="F87" s="9" t="s">
        <v>111</v>
      </c>
      <c r="G87" s="6">
        <v>12</v>
      </c>
      <c r="H87" s="11">
        <f t="shared" si="60"/>
        <v>13.5691995689</v>
      </c>
      <c r="I87" s="11">
        <f t="shared" si="61"/>
        <v>286.7191995689</v>
      </c>
      <c r="J87" s="11">
        <f t="shared" si="62"/>
        <v>0.0941578782314853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0.147505841001857</v>
      </c>
      <c r="P87" s="11">
        <f t="shared" si="65"/>
        <v>0.0138888370154857</v>
      </c>
      <c r="Q87" s="16">
        <f t="shared" si="66"/>
        <v>0.00180554881201314</v>
      </c>
      <c r="R87" s="11">
        <f t="shared" si="67"/>
        <v>0.0101740708333333</v>
      </c>
      <c r="S87" s="17">
        <f t="shared" si="68"/>
        <v>0.17746572061378</v>
      </c>
      <c r="T87" s="3">
        <v>0.01</v>
      </c>
      <c r="U87" s="18">
        <f t="shared" si="69"/>
        <v>0.0017746572061378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0.0133746572061378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8.63798319880645</v>
      </c>
      <c r="E88" s="13">
        <f t="shared" si="78"/>
        <v>13.5691995689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5.95</v>
      </c>
      <c r="E91" s="9"/>
      <c r="F91" s="9"/>
      <c r="G91" s="6">
        <v>1</v>
      </c>
      <c r="H91" s="11">
        <f t="shared" ref="H91:H102" si="80">E92</f>
        <v>5.95</v>
      </c>
      <c r="I91" s="11">
        <f t="shared" ref="I91:I102" si="81">H91+273.15</f>
        <v>279.1</v>
      </c>
      <c r="J91" s="11">
        <f t="shared" ref="J91:J102" si="82">EXP(($C$18*(I91-$C$16))/($C$19*I91*$C$16))</f>
        <v>0.0372596705381174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0.00282875418725387</v>
      </c>
      <c r="Q91" s="16">
        <f t="shared" ref="Q91:Q102" si="86">P91*$B$93</f>
        <v>0.000509175753705697</v>
      </c>
      <c r="R91" s="11">
        <f t="shared" ref="R91:R102" si="87">L91*$B$93</f>
        <v>0.0136656</v>
      </c>
      <c r="S91" s="17">
        <f t="shared" ref="S91:S102" si="88">Q91/R91</f>
        <v>0.0372596705381174</v>
      </c>
      <c r="T91" s="3">
        <v>0.01</v>
      </c>
      <c r="U91" s="18">
        <f t="shared" ref="U91:U102" si="89">S91*T91</f>
        <v>0.000372596705381174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0.0151725967053812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108.175</v>
      </c>
      <c r="AU91" s="1">
        <f t="shared" ref="AU91:AU102" si="96">AT91*10000*AS91*0.67*AR91*AQ91</f>
        <v>15027.6241764327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4.93681310645161</v>
      </c>
      <c r="E92" s="13">
        <f t="shared" ref="E92:E103" si="97">D91</f>
        <v>5.95</v>
      </c>
      <c r="F92" s="9" t="s">
        <v>109</v>
      </c>
      <c r="G92" s="6">
        <v>2</v>
      </c>
      <c r="H92" s="11">
        <f t="shared" si="80"/>
        <v>4.93681310645161</v>
      </c>
      <c r="I92" s="11">
        <f t="shared" si="81"/>
        <v>278.086813106452</v>
      </c>
      <c r="J92" s="11">
        <f t="shared" si="82"/>
        <v>0.0328123773545034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0.149011245812746</v>
      </c>
      <c r="P92" s="11">
        <f t="shared" si="85"/>
        <v>0.00488941322767249</v>
      </c>
      <c r="Q92" s="16">
        <f t="shared" si="86"/>
        <v>0.000880094380981048</v>
      </c>
      <c r="R92" s="11">
        <f t="shared" si="87"/>
        <v>0.0136656</v>
      </c>
      <c r="S92" s="17">
        <f t="shared" si="88"/>
        <v>0.0644021763392056</v>
      </c>
      <c r="T92" s="3">
        <v>0.01</v>
      </c>
      <c r="U92" s="18">
        <f t="shared" si="89"/>
        <v>0.000644021763392056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0.0154440217633921</v>
      </c>
      <c r="AR92" s="25">
        <f t="shared" si="93"/>
        <v>7.592</v>
      </c>
      <c r="AS92" s="1">
        <f t="shared" si="94"/>
        <v>0.18</v>
      </c>
      <c r="AT92" s="2">
        <f t="shared" si="95"/>
        <v>108.175</v>
      </c>
      <c r="AU92" s="1">
        <f t="shared" si="96"/>
        <v>15296.4557972196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5.14586702778571</v>
      </c>
      <c r="E93" s="13">
        <f t="shared" si="97"/>
        <v>4.93681310645161</v>
      </c>
      <c r="F93" s="9" t="s">
        <v>109</v>
      </c>
      <c r="G93" s="6">
        <v>3</v>
      </c>
      <c r="H93" s="11">
        <f t="shared" si="80"/>
        <v>5.14586702778571</v>
      </c>
      <c r="I93" s="11">
        <f t="shared" si="81"/>
        <v>278.295867027786</v>
      </c>
      <c r="J93" s="11">
        <f t="shared" si="82"/>
        <v>0.0336868546321279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0.220041832585074</v>
      </c>
      <c r="P93" s="11">
        <f t="shared" si="85"/>
        <v>0.00741251722728041</v>
      </c>
      <c r="Q93" s="16">
        <f t="shared" si="86"/>
        <v>0.00133425310091047</v>
      </c>
      <c r="R93" s="11">
        <f t="shared" si="87"/>
        <v>0.0136656</v>
      </c>
      <c r="S93" s="17">
        <f t="shared" si="88"/>
        <v>0.0976358960389938</v>
      </c>
      <c r="T93" s="3">
        <v>0.01</v>
      </c>
      <c r="U93" s="18">
        <f t="shared" si="89"/>
        <v>0.000976358960389938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0.0157763589603899</v>
      </c>
      <c r="AR93" s="25">
        <f t="shared" si="93"/>
        <v>7.592</v>
      </c>
      <c r="AS93" s="1">
        <f t="shared" si="94"/>
        <v>0.18</v>
      </c>
      <c r="AT93" s="2">
        <f t="shared" si="95"/>
        <v>108.175</v>
      </c>
      <c r="AU93" s="1">
        <f t="shared" si="96"/>
        <v>15625.6175480596</v>
      </c>
    </row>
    <row r="94" s="1" customFormat="1" spans="1:47">
      <c r="A94" s="6"/>
      <c r="B94" s="6"/>
      <c r="C94" s="9">
        <v>3</v>
      </c>
      <c r="D94" s="12">
        <v>12.5924772694516</v>
      </c>
      <c r="E94" s="13">
        <f t="shared" si="97"/>
        <v>5.14586702778571</v>
      </c>
      <c r="F94" s="9" t="s">
        <v>109</v>
      </c>
      <c r="G94" s="6">
        <v>4</v>
      </c>
      <c r="H94" s="11">
        <f t="shared" si="80"/>
        <v>12.5924772694516</v>
      </c>
      <c r="I94" s="11">
        <f t="shared" si="81"/>
        <v>285.742477269452</v>
      </c>
      <c r="J94" s="11">
        <f t="shared" si="82"/>
        <v>0.0838385976372216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0.288549315357793</v>
      </c>
      <c r="P94" s="11">
        <f t="shared" si="85"/>
        <v>0.0241915699487778</v>
      </c>
      <c r="Q94" s="16">
        <f t="shared" si="86"/>
        <v>0.00435448259078</v>
      </c>
      <c r="R94" s="11">
        <f t="shared" si="87"/>
        <v>0.0136656</v>
      </c>
      <c r="S94" s="17">
        <f t="shared" si="88"/>
        <v>0.318645547270519</v>
      </c>
      <c r="T94" s="3">
        <v>0.01</v>
      </c>
      <c r="U94" s="18">
        <f t="shared" si="89"/>
        <v>0.00318645547270519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0.0302864554727052</v>
      </c>
      <c r="AR94" s="25">
        <f t="shared" si="93"/>
        <v>7.592</v>
      </c>
      <c r="AS94" s="1">
        <f t="shared" si="94"/>
        <v>0.18</v>
      </c>
      <c r="AT94" s="2">
        <f t="shared" si="95"/>
        <v>108.175</v>
      </c>
      <c r="AU94" s="1">
        <f t="shared" si="96"/>
        <v>29997.0716494861</v>
      </c>
    </row>
    <row r="95" s="1" customFormat="1" spans="1:47">
      <c r="A95" s="6"/>
      <c r="B95" s="6"/>
      <c r="C95" s="9">
        <v>4</v>
      </c>
      <c r="D95" s="12">
        <v>18.0216775056667</v>
      </c>
      <c r="E95" s="13">
        <f t="shared" si="97"/>
        <v>12.5924772694516</v>
      </c>
      <c r="F95" s="9" t="s">
        <v>109</v>
      </c>
      <c r="G95" s="6">
        <v>5</v>
      </c>
      <c r="H95" s="11">
        <f t="shared" si="80"/>
        <v>18.0216775056667</v>
      </c>
      <c r="I95" s="11">
        <f t="shared" si="81"/>
        <v>291.171677505667</v>
      </c>
      <c r="J95" s="11">
        <f t="shared" si="82"/>
        <v>0.15826406483253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0.251139858138565</v>
      </c>
      <c r="O95" s="11">
        <f t="shared" si="98"/>
        <v>0.0891378872704507</v>
      </c>
      <c r="P95" s="11">
        <f t="shared" si="85"/>
        <v>0.0141073243700053</v>
      </c>
      <c r="Q95" s="16">
        <f t="shared" si="86"/>
        <v>0.00253931838660096</v>
      </c>
      <c r="R95" s="11">
        <f t="shared" si="87"/>
        <v>0.0136656</v>
      </c>
      <c r="S95" s="17">
        <f t="shared" si="88"/>
        <v>0.18581828727615</v>
      </c>
      <c r="T95" s="3">
        <v>0.01</v>
      </c>
      <c r="U95" s="18">
        <f t="shared" si="89"/>
        <v>0.0018581828727615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0.0289581828727615</v>
      </c>
      <c r="AR95" s="25">
        <f t="shared" si="93"/>
        <v>7.592</v>
      </c>
      <c r="AS95" s="1">
        <f t="shared" si="94"/>
        <v>0.18</v>
      </c>
      <c r="AT95" s="2">
        <f t="shared" si="95"/>
        <v>108.175</v>
      </c>
      <c r="AU95" s="1">
        <f t="shared" si="96"/>
        <v>28681.4905513127</v>
      </c>
    </row>
    <row r="96" s="1" customFormat="1" spans="1:47">
      <c r="A96" s="6"/>
      <c r="B96" s="6"/>
      <c r="C96" s="9">
        <v>5</v>
      </c>
      <c r="D96" s="12">
        <v>20.8217571616129</v>
      </c>
      <c r="E96" s="13">
        <f t="shared" si="97"/>
        <v>18.0216775056667</v>
      </c>
      <c r="F96" s="9" t="s">
        <v>111</v>
      </c>
      <c r="G96" s="6">
        <v>6</v>
      </c>
      <c r="H96" s="11">
        <f t="shared" si="80"/>
        <v>20.8217571616129</v>
      </c>
      <c r="I96" s="11">
        <f t="shared" si="81"/>
        <v>293.971757161613</v>
      </c>
      <c r="J96" s="11">
        <f t="shared" si="82"/>
        <v>0.21762666575601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0.150950562900445</v>
      </c>
      <c r="P96" s="11">
        <f t="shared" si="85"/>
        <v>0.0328508676980168</v>
      </c>
      <c r="Q96" s="16">
        <f t="shared" si="86"/>
        <v>0.00591315618564302</v>
      </c>
      <c r="R96" s="11">
        <f t="shared" si="87"/>
        <v>0.0136656</v>
      </c>
      <c r="S96" s="17">
        <f t="shared" si="88"/>
        <v>0.432703736802118</v>
      </c>
      <c r="T96" s="3">
        <v>0.01</v>
      </c>
      <c r="U96" s="18">
        <f t="shared" si="89"/>
        <v>0.00432703736802118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0.0314270373680212</v>
      </c>
      <c r="AR96" s="25">
        <f t="shared" si="93"/>
        <v>7.592</v>
      </c>
      <c r="AS96" s="1">
        <f t="shared" si="94"/>
        <v>0.18</v>
      </c>
      <c r="AT96" s="2">
        <f t="shared" si="95"/>
        <v>108.175</v>
      </c>
      <c r="AU96" s="1">
        <f t="shared" si="96"/>
        <v>31126.755407519</v>
      </c>
    </row>
    <row r="97" s="1" customFormat="1" spans="1:47">
      <c r="A97" s="6"/>
      <c r="B97" s="6"/>
      <c r="C97" s="9">
        <v>6</v>
      </c>
      <c r="D97" s="12">
        <v>25.3994266546667</v>
      </c>
      <c r="E97" s="13">
        <f t="shared" si="97"/>
        <v>20.8217571616129</v>
      </c>
      <c r="F97" s="9" t="s">
        <v>109</v>
      </c>
      <c r="G97" s="6">
        <v>7</v>
      </c>
      <c r="H97" s="11">
        <f t="shared" si="80"/>
        <v>25.3994266546667</v>
      </c>
      <c r="I97" s="11">
        <f t="shared" si="81"/>
        <v>298.549426654667</v>
      </c>
      <c r="J97" s="11">
        <f t="shared" si="82"/>
        <v>0.361634644736647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0.194019695202429</v>
      </c>
      <c r="P97" s="11">
        <f t="shared" si="85"/>
        <v>0.0701642435464427</v>
      </c>
      <c r="Q97" s="16">
        <f t="shared" si="86"/>
        <v>0.0126295638383597</v>
      </c>
      <c r="R97" s="11">
        <f t="shared" si="87"/>
        <v>0.0136656</v>
      </c>
      <c r="S97" s="17">
        <f t="shared" si="88"/>
        <v>0.924186558830911</v>
      </c>
      <c r="T97" s="3">
        <v>0.01</v>
      </c>
      <c r="U97" s="18">
        <f t="shared" si="89"/>
        <v>0.00924186558830911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0.0437418655883091</v>
      </c>
      <c r="AR97" s="25">
        <f t="shared" si="93"/>
        <v>7.592</v>
      </c>
      <c r="AS97" s="1">
        <f t="shared" si="94"/>
        <v>0.18</v>
      </c>
      <c r="AT97" s="2">
        <f t="shared" si="95"/>
        <v>108.175</v>
      </c>
      <c r="AU97" s="1">
        <f t="shared" si="96"/>
        <v>43323.9167692375</v>
      </c>
    </row>
    <row r="98" s="1" customFormat="1" spans="1:47">
      <c r="A98" s="6"/>
      <c r="B98" s="6"/>
      <c r="C98" s="9">
        <v>7</v>
      </c>
      <c r="D98" s="12">
        <v>27.3381231280645</v>
      </c>
      <c r="E98" s="13">
        <f t="shared" si="97"/>
        <v>25.3994266546667</v>
      </c>
      <c r="F98" s="9" t="s">
        <v>109</v>
      </c>
      <c r="G98" s="6">
        <v>8</v>
      </c>
      <c r="H98" s="11">
        <f t="shared" si="80"/>
        <v>27.3381231280645</v>
      </c>
      <c r="I98" s="11">
        <f t="shared" si="81"/>
        <v>300.488123128065</v>
      </c>
      <c r="J98" s="11">
        <f t="shared" si="82"/>
        <v>0.44632706761226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0.199775451655986</v>
      </c>
      <c r="P98" s="11">
        <f t="shared" si="85"/>
        <v>0.089165191518531</v>
      </c>
      <c r="Q98" s="16">
        <f t="shared" si="86"/>
        <v>0.0160497344733356</v>
      </c>
      <c r="R98" s="11">
        <f t="shared" si="87"/>
        <v>0.0136656</v>
      </c>
      <c r="S98" s="17">
        <f t="shared" si="88"/>
        <v>1.17446248048645</v>
      </c>
      <c r="T98" s="3">
        <v>0.01</v>
      </c>
      <c r="U98" s="18">
        <f t="shared" si="89"/>
        <v>0.0117446248048645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0.0462446248048645</v>
      </c>
      <c r="AR98" s="25">
        <f t="shared" si="93"/>
        <v>7.592</v>
      </c>
      <c r="AS98" s="1">
        <f t="shared" si="94"/>
        <v>0.18</v>
      </c>
      <c r="AT98" s="2">
        <f t="shared" si="95"/>
        <v>108.175</v>
      </c>
      <c r="AU98" s="1">
        <f t="shared" si="96"/>
        <v>45802.7623907756</v>
      </c>
    </row>
    <row r="99" s="1" customFormat="1" spans="1:47">
      <c r="A99" s="6"/>
      <c r="B99" s="6"/>
      <c r="C99" s="9">
        <v>8</v>
      </c>
      <c r="D99" s="12">
        <v>28.7790389722581</v>
      </c>
      <c r="E99" s="13">
        <f t="shared" si="97"/>
        <v>27.3381231280645</v>
      </c>
      <c r="F99" s="9" t="s">
        <v>109</v>
      </c>
      <c r="G99" s="6">
        <v>9</v>
      </c>
      <c r="H99" s="11">
        <f t="shared" si="80"/>
        <v>28.7790389722581</v>
      </c>
      <c r="I99" s="11">
        <f t="shared" si="81"/>
        <v>301.929038972258</v>
      </c>
      <c r="J99" s="11">
        <f t="shared" si="82"/>
        <v>0.520969834805047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0.186530260137455</v>
      </c>
      <c r="P99" s="11">
        <f t="shared" si="85"/>
        <v>0.0971766388099522</v>
      </c>
      <c r="Q99" s="16">
        <f t="shared" si="86"/>
        <v>0.0174917949857914</v>
      </c>
      <c r="R99" s="11">
        <f t="shared" si="87"/>
        <v>0.0136656</v>
      </c>
      <c r="S99" s="17">
        <f t="shared" si="88"/>
        <v>1.27998733943562</v>
      </c>
      <c r="T99" s="3">
        <v>0.01</v>
      </c>
      <c r="U99" s="18">
        <f t="shared" si="89"/>
        <v>0.0127998733943562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0.0398998733943562</v>
      </c>
      <c r="AR99" s="25">
        <f t="shared" si="93"/>
        <v>7.592</v>
      </c>
      <c r="AS99" s="1">
        <f t="shared" si="94"/>
        <v>0.18</v>
      </c>
      <c r="AT99" s="2">
        <f t="shared" si="95"/>
        <v>108.175</v>
      </c>
      <c r="AU99" s="1">
        <f t="shared" si="96"/>
        <v>39518.6343972995</v>
      </c>
    </row>
    <row r="100" s="1" customFormat="1" spans="1:47">
      <c r="A100" s="6"/>
      <c r="B100" s="6"/>
      <c r="C100" s="9">
        <v>9</v>
      </c>
      <c r="D100" s="12">
        <v>25.2616232263333</v>
      </c>
      <c r="E100" s="13">
        <f t="shared" si="97"/>
        <v>28.7790389722581</v>
      </c>
      <c r="F100" s="9" t="s">
        <v>109</v>
      </c>
      <c r="G100" s="6">
        <v>10</v>
      </c>
      <c r="H100" s="11">
        <f t="shared" si="80"/>
        <v>25.2616232263333</v>
      </c>
      <c r="I100" s="11">
        <f t="shared" si="81"/>
        <v>298.411623226333</v>
      </c>
      <c r="J100" s="11">
        <f t="shared" si="82"/>
        <v>0.356228999194078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0.165273621327503</v>
      </c>
      <c r="P100" s="11">
        <f t="shared" si="85"/>
        <v>0.0588752567186773</v>
      </c>
      <c r="Q100" s="16">
        <f t="shared" si="86"/>
        <v>0.0105975462093619</v>
      </c>
      <c r="R100" s="11">
        <f t="shared" si="87"/>
        <v>0.0136656</v>
      </c>
      <c r="S100" s="17">
        <f t="shared" si="88"/>
        <v>0.775490736547383</v>
      </c>
      <c r="T100" s="3">
        <v>0.01</v>
      </c>
      <c r="U100" s="18">
        <f t="shared" si="89"/>
        <v>0.00775490736547383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0.0348549073654738</v>
      </c>
      <c r="AR100" s="25">
        <f t="shared" si="93"/>
        <v>7.592</v>
      </c>
      <c r="AS100" s="1">
        <f t="shared" si="94"/>
        <v>0.18</v>
      </c>
      <c r="AT100" s="2">
        <f t="shared" si="95"/>
        <v>108.175</v>
      </c>
      <c r="AU100" s="1">
        <f t="shared" si="96"/>
        <v>34521.8724759848</v>
      </c>
    </row>
    <row r="101" s="1" customFormat="1" spans="1:47">
      <c r="A101" s="6"/>
      <c r="B101" s="6"/>
      <c r="C101" s="9">
        <v>10</v>
      </c>
      <c r="D101" s="12">
        <v>18.8075518687097</v>
      </c>
      <c r="E101" s="13">
        <f t="shared" si="97"/>
        <v>25.2616232263333</v>
      </c>
      <c r="F101" s="9" t="s">
        <v>109</v>
      </c>
      <c r="G101" s="6">
        <v>11</v>
      </c>
      <c r="H101" s="11">
        <f t="shared" si="80"/>
        <v>18.8075518687097</v>
      </c>
      <c r="I101" s="11">
        <f t="shared" si="81"/>
        <v>291.95755186871</v>
      </c>
      <c r="J101" s="11">
        <f t="shared" si="82"/>
        <v>0.173170534619401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0.101078446378384</v>
      </c>
      <c r="O101" s="11">
        <f t="shared" si="98"/>
        <v>0.0812399182304413</v>
      </c>
      <c r="P101" s="11">
        <f t="shared" si="85"/>
        <v>0.014068360072402</v>
      </c>
      <c r="Q101" s="16">
        <f t="shared" si="86"/>
        <v>0.00253230481303235</v>
      </c>
      <c r="R101" s="11">
        <f t="shared" si="87"/>
        <v>0.0136656</v>
      </c>
      <c r="S101" s="17">
        <f t="shared" si="88"/>
        <v>0.185305058909404</v>
      </c>
      <c r="T101" s="3">
        <v>0.01</v>
      </c>
      <c r="U101" s="18">
        <f t="shared" si="89"/>
        <v>0.00185305058909404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0.016653050589094</v>
      </c>
      <c r="AR101" s="25">
        <f t="shared" si="93"/>
        <v>7.592</v>
      </c>
      <c r="AS101" s="1">
        <f t="shared" si="94"/>
        <v>0.18</v>
      </c>
      <c r="AT101" s="2">
        <f t="shared" si="95"/>
        <v>108.175</v>
      </c>
      <c r="AU101" s="1">
        <f t="shared" si="96"/>
        <v>16493.9324825835</v>
      </c>
    </row>
    <row r="102" s="1" customFormat="1" spans="1:48">
      <c r="A102" s="6"/>
      <c r="B102" s="6"/>
      <c r="C102" s="9">
        <v>11</v>
      </c>
      <c r="D102" s="12">
        <v>13.5691995689</v>
      </c>
      <c r="E102" s="13">
        <f t="shared" si="97"/>
        <v>18.8075518687097</v>
      </c>
      <c r="F102" s="9" t="s">
        <v>111</v>
      </c>
      <c r="G102" s="6">
        <v>12</v>
      </c>
      <c r="H102" s="11">
        <f t="shared" si="80"/>
        <v>13.5691995689</v>
      </c>
      <c r="I102" s="11">
        <f t="shared" si="81"/>
        <v>286.7191995689</v>
      </c>
      <c r="J102" s="11">
        <f t="shared" si="82"/>
        <v>0.0941578782314853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0.143091558158039</v>
      </c>
      <c r="P102" s="11">
        <f t="shared" si="85"/>
        <v>0.0134731975089982</v>
      </c>
      <c r="Q102" s="16">
        <f t="shared" si="86"/>
        <v>0.00242517555161967</v>
      </c>
      <c r="R102" s="11">
        <f t="shared" si="87"/>
        <v>0.0136656</v>
      </c>
      <c r="S102" s="17">
        <f t="shared" si="88"/>
        <v>0.17746572061378</v>
      </c>
      <c r="T102" s="3">
        <v>0.01</v>
      </c>
      <c r="U102" s="18">
        <f t="shared" si="89"/>
        <v>0.0017746572061378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0.0165746572061378</v>
      </c>
      <c r="AR102" s="25">
        <f t="shared" si="93"/>
        <v>7.592</v>
      </c>
      <c r="AS102" s="1">
        <f t="shared" si="94"/>
        <v>0.18</v>
      </c>
      <c r="AT102" s="2">
        <f t="shared" si="95"/>
        <v>108.175</v>
      </c>
      <c r="AU102" s="1">
        <f t="shared" si="96"/>
        <v>16416.2881399663</v>
      </c>
      <c r="AV102" s="1">
        <f>SUM(AU91:AU102)</f>
        <v>331832.421785877</v>
      </c>
    </row>
    <row r="103" s="1" customFormat="1" spans="1:46">
      <c r="A103" s="6"/>
      <c r="B103" s="6"/>
      <c r="C103" s="9">
        <v>12</v>
      </c>
      <c r="D103" s="12">
        <v>8.63798319880645</v>
      </c>
      <c r="E103" s="13">
        <f t="shared" si="97"/>
        <v>13.5691995689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5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="1" customFormat="1" spans="1:55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="1" customFormat="1" spans="1:55">
      <c r="A107" s="6" t="s">
        <v>107</v>
      </c>
      <c r="B107" s="6">
        <f>F9</f>
        <v>108.2955</v>
      </c>
      <c r="C107" s="9" t="s">
        <v>108</v>
      </c>
      <c r="D107" s="10">
        <v>5.95</v>
      </c>
      <c r="E107" s="9"/>
      <c r="F107" s="9"/>
      <c r="G107" s="6">
        <v>1</v>
      </c>
      <c r="H107" s="11">
        <f t="shared" ref="H107:H118" si="99">E108</f>
        <v>5.95</v>
      </c>
      <c r="I107" s="11">
        <f t="shared" ref="I107:I118" si="100">H107+273.15</f>
        <v>279.1</v>
      </c>
      <c r="J107" s="11">
        <f t="shared" ref="J107:J118" si="101">EXP(($C$18*(I107-$C$16))/($C$19*I107*$C$16))</f>
        <v>0.0372596705381174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0.0907887296421156</v>
      </c>
      <c r="Q107" s="16">
        <f t="shared" ref="Q107:Q118" si="105">P107*$B$109</f>
        <v>0.040854928338952</v>
      </c>
      <c r="R107" s="11">
        <f t="shared" ref="R107:R118" si="106">L107*$B$109</f>
        <v>1.0964919375</v>
      </c>
      <c r="S107" s="17">
        <f t="shared" ref="S107:S118" si="107">Q107/R107</f>
        <v>0.0372596705381174</v>
      </c>
      <c r="T107" s="3">
        <v>0.27</v>
      </c>
      <c r="U107" s="18">
        <f t="shared" ref="U107:U118" si="108">S107*T107</f>
        <v>0.0100601110452917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0.229433123480155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672.308333333333</v>
      </c>
      <c r="AF107" s="1">
        <f t="shared" ref="AF107:AF118" si="113">AE107*10000*AC107*AB107</f>
        <v>13920466.0907178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="1" customFormat="1" spans="1:55">
      <c r="A108" s="6" t="s">
        <v>110</v>
      </c>
      <c r="B108" s="6">
        <v>27</v>
      </c>
      <c r="C108" s="9">
        <v>1</v>
      </c>
      <c r="D108" s="12">
        <v>4.93681310645161</v>
      </c>
      <c r="E108" s="13">
        <f t="shared" ref="E108:E119" si="114">D107</f>
        <v>5.95</v>
      </c>
      <c r="F108" s="9" t="s">
        <v>109</v>
      </c>
      <c r="G108" s="6">
        <v>2</v>
      </c>
      <c r="H108" s="11">
        <f t="shared" si="99"/>
        <v>4.93681310645161</v>
      </c>
      <c r="I108" s="11">
        <f t="shared" si="100"/>
        <v>278.086813106452</v>
      </c>
      <c r="J108" s="11">
        <f t="shared" si="101"/>
        <v>0.0328123773545034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4.78250877035788</v>
      </c>
      <c r="P108" s="11">
        <f t="shared" si="104"/>
        <v>0.156925482474205</v>
      </c>
      <c r="Q108" s="16">
        <f t="shared" si="105"/>
        <v>0.0706164671133922</v>
      </c>
      <c r="R108" s="11">
        <f t="shared" si="106"/>
        <v>1.0964919375</v>
      </c>
      <c r="S108" s="17">
        <f t="shared" si="107"/>
        <v>0.0644021763392056</v>
      </c>
      <c r="T108" s="3">
        <v>0.27</v>
      </c>
      <c r="U108" s="18">
        <f t="shared" si="108"/>
        <v>0.0173885876115855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0.231642659164893</v>
      </c>
      <c r="AC108" s="25">
        <f t="shared" si="110"/>
        <v>9.024625</v>
      </c>
      <c r="AD108" s="1">
        <f t="shared" si="111"/>
        <v>0.45</v>
      </c>
      <c r="AE108" s="26">
        <f t="shared" si="112"/>
        <v>672.308333333333</v>
      </c>
      <c r="AF108" s="1">
        <f t="shared" si="113"/>
        <v>14054525.9252746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="1" customFormat="1" spans="1:55">
      <c r="A109" s="6" t="s">
        <v>72</v>
      </c>
      <c r="B109" s="6">
        <f>G9</f>
        <v>0.45</v>
      </c>
      <c r="C109" s="9">
        <v>2</v>
      </c>
      <c r="D109" s="12">
        <v>5.14586702778571</v>
      </c>
      <c r="E109" s="13">
        <f t="shared" si="114"/>
        <v>4.93681310645161</v>
      </c>
      <c r="F109" s="9" t="s">
        <v>109</v>
      </c>
      <c r="G109" s="6">
        <v>3</v>
      </c>
      <c r="H109" s="11">
        <f t="shared" si="99"/>
        <v>5.14586702778571</v>
      </c>
      <c r="I109" s="11">
        <f t="shared" si="100"/>
        <v>278.295867027786</v>
      </c>
      <c r="J109" s="11">
        <f t="shared" si="101"/>
        <v>0.0336868546321279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7.06223203788368</v>
      </c>
      <c r="P109" s="11">
        <f t="shared" si="104"/>
        <v>0.237904384038544</v>
      </c>
      <c r="Q109" s="16">
        <f t="shared" si="105"/>
        <v>0.107056972817345</v>
      </c>
      <c r="R109" s="11">
        <f t="shared" si="106"/>
        <v>1.0964919375</v>
      </c>
      <c r="S109" s="17">
        <f t="shared" si="107"/>
        <v>0.0976358960389938</v>
      </c>
      <c r="T109" s="3">
        <v>0.27</v>
      </c>
      <c r="U109" s="18">
        <f t="shared" si="108"/>
        <v>0.0263616919305283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0.234348050117054</v>
      </c>
      <c r="AC109" s="25">
        <f t="shared" si="110"/>
        <v>9.024625</v>
      </c>
      <c r="AD109" s="1">
        <f t="shared" si="111"/>
        <v>0.45</v>
      </c>
      <c r="AE109" s="26">
        <f t="shared" si="112"/>
        <v>672.308333333333</v>
      </c>
      <c r="AF109" s="1">
        <f t="shared" si="113"/>
        <v>14218670.9381675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="1" customFormat="1" spans="1:55">
      <c r="A110" s="6"/>
      <c r="B110" s="6"/>
      <c r="C110" s="9">
        <v>3</v>
      </c>
      <c r="D110" s="12">
        <v>12.5924772694516</v>
      </c>
      <c r="E110" s="13">
        <f t="shared" si="114"/>
        <v>5.14586702778571</v>
      </c>
      <c r="F110" s="9" t="s">
        <v>109</v>
      </c>
      <c r="G110" s="6">
        <v>4</v>
      </c>
      <c r="H110" s="11">
        <f t="shared" si="99"/>
        <v>12.5924772694516</v>
      </c>
      <c r="I110" s="11">
        <f t="shared" si="100"/>
        <v>285.742477269452</v>
      </c>
      <c r="J110" s="11">
        <f t="shared" si="101"/>
        <v>0.0838385976372216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9.26097640384513</v>
      </c>
      <c r="P110" s="11">
        <f t="shared" si="104"/>
        <v>0.776427274449776</v>
      </c>
      <c r="Q110" s="16">
        <f t="shared" si="105"/>
        <v>0.349392273502399</v>
      </c>
      <c r="R110" s="11">
        <f t="shared" si="106"/>
        <v>1.0964919375</v>
      </c>
      <c r="S110" s="17">
        <f t="shared" si="107"/>
        <v>0.318645547270519</v>
      </c>
      <c r="T110" s="3">
        <v>0.27</v>
      </c>
      <c r="U110" s="18">
        <f t="shared" si="108"/>
        <v>0.0860342977630401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0.301139340775557</v>
      </c>
      <c r="AC110" s="25">
        <f t="shared" si="110"/>
        <v>9.024625</v>
      </c>
      <c r="AD110" s="1">
        <f t="shared" si="111"/>
        <v>0.45</v>
      </c>
      <c r="AE110" s="26">
        <f t="shared" si="112"/>
        <v>672.308333333333</v>
      </c>
      <c r="AF110" s="1">
        <f t="shared" si="113"/>
        <v>18271119.3495555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="1" customFormat="1" spans="1:55">
      <c r="A111" s="6"/>
      <c r="B111" s="6"/>
      <c r="C111" s="9">
        <v>4</v>
      </c>
      <c r="D111" s="12">
        <v>18.0216775056667</v>
      </c>
      <c r="E111" s="13">
        <f t="shared" si="114"/>
        <v>12.5924772694516</v>
      </c>
      <c r="F111" s="9" t="s">
        <v>109</v>
      </c>
      <c r="G111" s="6">
        <v>5</v>
      </c>
      <c r="H111" s="11">
        <f t="shared" si="99"/>
        <v>18.0216775056667</v>
      </c>
      <c r="I111" s="11">
        <f t="shared" si="100"/>
        <v>291.171677505667</v>
      </c>
      <c r="J111" s="11">
        <f t="shared" si="101"/>
        <v>0.15826406483253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8.06032167292559</v>
      </c>
      <c r="O111" s="11">
        <f t="shared" si="115"/>
        <v>2.86087620646977</v>
      </c>
      <c r="P111" s="11">
        <f t="shared" si="104"/>
        <v>0.452773897418573</v>
      </c>
      <c r="Q111" s="16">
        <f t="shared" si="105"/>
        <v>0.203748253838358</v>
      </c>
      <c r="R111" s="11">
        <f t="shared" si="106"/>
        <v>1.0964919375</v>
      </c>
      <c r="S111" s="17">
        <f t="shared" si="107"/>
        <v>0.185818287276151</v>
      </c>
      <c r="T111" s="3">
        <v>0.27</v>
      </c>
      <c r="U111" s="18">
        <f t="shared" si="108"/>
        <v>0.0501709375645606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0.290326537675715</v>
      </c>
      <c r="AC111" s="25">
        <f t="shared" si="110"/>
        <v>9.024625</v>
      </c>
      <c r="AD111" s="1">
        <f t="shared" si="111"/>
        <v>0.45</v>
      </c>
      <c r="AE111" s="26">
        <f t="shared" si="112"/>
        <v>672.308333333333</v>
      </c>
      <c r="AF111" s="1">
        <f t="shared" si="113"/>
        <v>17615070.8391495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="1" customFormat="1" spans="1:55">
      <c r="A112" s="6"/>
      <c r="B112" s="6"/>
      <c r="C112" s="9">
        <v>5</v>
      </c>
      <c r="D112" s="12">
        <v>20.8217571616129</v>
      </c>
      <c r="E112" s="13">
        <f t="shared" si="114"/>
        <v>18.0216775056667</v>
      </c>
      <c r="F112" s="9" t="s">
        <v>111</v>
      </c>
      <c r="G112" s="6">
        <v>6</v>
      </c>
      <c r="H112" s="11">
        <f t="shared" si="99"/>
        <v>20.8217571616129</v>
      </c>
      <c r="I112" s="11">
        <f t="shared" si="100"/>
        <v>293.971757161613</v>
      </c>
      <c r="J112" s="11">
        <f t="shared" si="101"/>
        <v>0.21762666575601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4.8447510590512</v>
      </c>
      <c r="P112" s="11">
        <f t="shared" si="104"/>
        <v>1.05434701939921</v>
      </c>
      <c r="Q112" s="16">
        <f t="shared" si="105"/>
        <v>0.474456158729644</v>
      </c>
      <c r="R112" s="11">
        <f t="shared" si="106"/>
        <v>1.0964919375</v>
      </c>
      <c r="S112" s="17">
        <f t="shared" si="107"/>
        <v>0.432703736802118</v>
      </c>
      <c r="T112" s="3">
        <v>0.27</v>
      </c>
      <c r="U112" s="18">
        <f t="shared" si="108"/>
        <v>0.116830008936572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0.325624247694376</v>
      </c>
      <c r="AC112" s="25">
        <f t="shared" si="110"/>
        <v>9.024625</v>
      </c>
      <c r="AD112" s="1">
        <f t="shared" si="111"/>
        <v>0.45</v>
      </c>
      <c r="AE112" s="26">
        <f t="shared" si="112"/>
        <v>672.308333333333</v>
      </c>
      <c r="AF112" s="1">
        <f t="shared" si="113"/>
        <v>19756699.5976373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="1" customFormat="1" spans="1:55">
      <c r="A113" s="6"/>
      <c r="B113" s="6"/>
      <c r="C113" s="9">
        <v>6</v>
      </c>
      <c r="D113" s="12">
        <v>25.3994266546667</v>
      </c>
      <c r="E113" s="13">
        <f t="shared" si="114"/>
        <v>20.8217571616129</v>
      </c>
      <c r="F113" s="9" t="s">
        <v>109</v>
      </c>
      <c r="G113" s="6">
        <v>7</v>
      </c>
      <c r="H113" s="11">
        <f t="shared" si="99"/>
        <v>25.3994266546667</v>
      </c>
      <c r="I113" s="11">
        <f t="shared" si="100"/>
        <v>298.549426654667</v>
      </c>
      <c r="J113" s="11">
        <f t="shared" si="101"/>
        <v>0.361634644736647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6.22705278965199</v>
      </c>
      <c r="P113" s="11">
        <f t="shared" si="104"/>
        <v>2.25191802334214</v>
      </c>
      <c r="Q113" s="16">
        <f t="shared" si="105"/>
        <v>1.01336311050396</v>
      </c>
      <c r="R113" s="11">
        <f t="shared" si="106"/>
        <v>1.0964919375</v>
      </c>
      <c r="S113" s="17">
        <f t="shared" si="107"/>
        <v>0.924186558830911</v>
      </c>
      <c r="T113" s="3">
        <v>0.27</v>
      </c>
      <c r="U113" s="18">
        <f t="shared" si="108"/>
        <v>0.249530370884346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0.36563340682163</v>
      </c>
      <c r="AC113" s="25">
        <f t="shared" si="110"/>
        <v>9.024625</v>
      </c>
      <c r="AD113" s="1">
        <f t="shared" si="111"/>
        <v>0.45</v>
      </c>
      <c r="AE113" s="26">
        <f t="shared" si="112"/>
        <v>672.308333333333</v>
      </c>
      <c r="AF113" s="1">
        <f t="shared" si="113"/>
        <v>22184187.5492505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="1" customFormat="1" spans="1:55">
      <c r="A114" s="6"/>
      <c r="B114" s="6"/>
      <c r="C114" s="9">
        <v>7</v>
      </c>
      <c r="D114" s="12">
        <v>27.3381231280645</v>
      </c>
      <c r="E114" s="13">
        <f t="shared" si="114"/>
        <v>25.3994266546667</v>
      </c>
      <c r="F114" s="9" t="s">
        <v>109</v>
      </c>
      <c r="G114" s="6">
        <v>8</v>
      </c>
      <c r="H114" s="11">
        <f t="shared" si="99"/>
        <v>27.3381231280645</v>
      </c>
      <c r="I114" s="11">
        <f t="shared" si="100"/>
        <v>300.488123128065</v>
      </c>
      <c r="J114" s="11">
        <f t="shared" si="101"/>
        <v>0.44632706761226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6.41178351630984</v>
      </c>
      <c r="P114" s="11">
        <f t="shared" si="104"/>
        <v>2.8617525349992</v>
      </c>
      <c r="Q114" s="16">
        <f t="shared" si="105"/>
        <v>1.28778864074964</v>
      </c>
      <c r="R114" s="11">
        <f t="shared" si="106"/>
        <v>1.0964919375</v>
      </c>
      <c r="S114" s="17">
        <f t="shared" si="107"/>
        <v>1.17446248048645</v>
      </c>
      <c r="T114" s="3">
        <v>0.27</v>
      </c>
      <c r="U114" s="18">
        <f t="shared" si="108"/>
        <v>0.31710486973134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0.386007118223999</v>
      </c>
      <c r="AC114" s="25">
        <f t="shared" si="110"/>
        <v>9.024625</v>
      </c>
      <c r="AD114" s="1">
        <f t="shared" si="111"/>
        <v>0.45</v>
      </c>
      <c r="AE114" s="26">
        <f t="shared" si="112"/>
        <v>672.308333333333</v>
      </c>
      <c r="AF114" s="1">
        <f t="shared" si="113"/>
        <v>23420327.9740365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="1" customFormat="1" spans="1:55">
      <c r="A115" s="6"/>
      <c r="B115" s="6"/>
      <c r="C115" s="9">
        <v>8</v>
      </c>
      <c r="D115" s="12">
        <v>28.7790389722581</v>
      </c>
      <c r="E115" s="13">
        <f t="shared" si="114"/>
        <v>27.3381231280645</v>
      </c>
      <c r="F115" s="9" t="s">
        <v>109</v>
      </c>
      <c r="G115" s="6">
        <v>9</v>
      </c>
      <c r="H115" s="11">
        <f t="shared" si="99"/>
        <v>28.7790389722581</v>
      </c>
      <c r="I115" s="11">
        <f t="shared" si="100"/>
        <v>301.929038972258</v>
      </c>
      <c r="J115" s="11">
        <f t="shared" si="101"/>
        <v>0.520969834805047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5.98667973131065</v>
      </c>
      <c r="P115" s="11">
        <f t="shared" si="104"/>
        <v>3.11887955065163</v>
      </c>
      <c r="Q115" s="16">
        <f t="shared" si="105"/>
        <v>1.40349579779323</v>
      </c>
      <c r="R115" s="11">
        <f t="shared" si="106"/>
        <v>1.0964919375</v>
      </c>
      <c r="S115" s="17">
        <f t="shared" si="107"/>
        <v>1.27998733943562</v>
      </c>
      <c r="T115" s="3">
        <v>0.27</v>
      </c>
      <c r="U115" s="18">
        <f t="shared" si="108"/>
        <v>0.345596581647617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0.379397369366757</v>
      </c>
      <c r="AC115" s="25">
        <f t="shared" si="110"/>
        <v>9.024625</v>
      </c>
      <c r="AD115" s="1">
        <f t="shared" si="111"/>
        <v>0.45</v>
      </c>
      <c r="AE115" s="26">
        <f t="shared" si="112"/>
        <v>672.308333333333</v>
      </c>
      <c r="AF115" s="1">
        <f t="shared" si="113"/>
        <v>23019292.6595199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="1" customFormat="1" spans="1:55">
      <c r="A116" s="6"/>
      <c r="B116" s="6"/>
      <c r="C116" s="9">
        <v>9</v>
      </c>
      <c r="D116" s="12">
        <v>25.2616232263333</v>
      </c>
      <c r="E116" s="13">
        <f t="shared" si="114"/>
        <v>28.7790389722581</v>
      </c>
      <c r="F116" s="9" t="s">
        <v>109</v>
      </c>
      <c r="G116" s="6">
        <v>10</v>
      </c>
      <c r="H116" s="11">
        <f t="shared" si="99"/>
        <v>25.2616232263333</v>
      </c>
      <c r="I116" s="11">
        <f t="shared" si="100"/>
        <v>298.411623226333</v>
      </c>
      <c r="J116" s="11">
        <f t="shared" si="101"/>
        <v>0.356228999194078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5.30444893065902</v>
      </c>
      <c r="P116" s="11">
        <f t="shared" si="104"/>
        <v>1.88959853384476</v>
      </c>
      <c r="Q116" s="16">
        <f t="shared" si="105"/>
        <v>0.850319340230142</v>
      </c>
      <c r="R116" s="11">
        <f t="shared" si="106"/>
        <v>1.0964919375</v>
      </c>
      <c r="S116" s="17">
        <f t="shared" si="107"/>
        <v>0.775490736547383</v>
      </c>
      <c r="T116" s="3">
        <v>0.27</v>
      </c>
      <c r="U116" s="18">
        <f t="shared" si="108"/>
        <v>0.209382498867793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0.33832882340864</v>
      </c>
      <c r="AC116" s="25">
        <f t="shared" si="110"/>
        <v>9.024625</v>
      </c>
      <c r="AD116" s="1">
        <f t="shared" si="111"/>
        <v>0.45</v>
      </c>
      <c r="AE116" s="26">
        <f t="shared" si="112"/>
        <v>672.308333333333</v>
      </c>
      <c r="AF116" s="1">
        <f t="shared" si="113"/>
        <v>20527528.2066226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="1" customFormat="1" spans="1:55">
      <c r="A117" s="6"/>
      <c r="B117" s="6"/>
      <c r="C117" s="9">
        <v>10</v>
      </c>
      <c r="D117" s="12">
        <v>18.8075518687097</v>
      </c>
      <c r="E117" s="13">
        <f t="shared" si="114"/>
        <v>25.2616232263333</v>
      </c>
      <c r="F117" s="9" t="s">
        <v>109</v>
      </c>
      <c r="G117" s="6">
        <v>11</v>
      </c>
      <c r="H117" s="11">
        <f t="shared" si="99"/>
        <v>18.8075518687097</v>
      </c>
      <c r="I117" s="11">
        <f t="shared" si="100"/>
        <v>291.95755186871</v>
      </c>
      <c r="J117" s="11">
        <f t="shared" si="101"/>
        <v>0.173170534619401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3.24410787697355</v>
      </c>
      <c r="O117" s="11">
        <f t="shared" si="115"/>
        <v>2.60739126984071</v>
      </c>
      <c r="P117" s="11">
        <f t="shared" si="104"/>
        <v>0.451523340160276</v>
      </c>
      <c r="Q117" s="16">
        <f t="shared" si="105"/>
        <v>0.203185503072124</v>
      </c>
      <c r="R117" s="11">
        <f t="shared" si="106"/>
        <v>1.0964919375</v>
      </c>
      <c r="S117" s="17">
        <f t="shared" si="107"/>
        <v>0.185305058909404</v>
      </c>
      <c r="T117" s="3">
        <v>0.27</v>
      </c>
      <c r="U117" s="18">
        <f t="shared" si="108"/>
        <v>0.0500323659055391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0.24148475832052</v>
      </c>
      <c r="AC117" s="25">
        <f t="shared" si="110"/>
        <v>9.024625</v>
      </c>
      <c r="AD117" s="1">
        <f t="shared" si="111"/>
        <v>0.45</v>
      </c>
      <c r="AE117" s="26">
        <f t="shared" si="112"/>
        <v>672.308333333333</v>
      </c>
      <c r="AF117" s="1">
        <f t="shared" si="113"/>
        <v>14651678.6183087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="1" customFormat="1" spans="1:55">
      <c r="A118" s="6"/>
      <c r="B118" s="6"/>
      <c r="C118" s="9">
        <v>11</v>
      </c>
      <c r="D118" s="12">
        <v>13.5691995689</v>
      </c>
      <c r="E118" s="13">
        <f t="shared" si="114"/>
        <v>18.8075518687097</v>
      </c>
      <c r="F118" s="9" t="s">
        <v>111</v>
      </c>
      <c r="G118" s="6">
        <v>12</v>
      </c>
      <c r="H118" s="11">
        <f t="shared" si="99"/>
        <v>13.5691995689</v>
      </c>
      <c r="I118" s="11">
        <f t="shared" si="100"/>
        <v>286.7191995689</v>
      </c>
      <c r="J118" s="11">
        <f t="shared" si="101"/>
        <v>0.0941578782314853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4.59251667968044</v>
      </c>
      <c r="P118" s="11">
        <f t="shared" si="104"/>
        <v>0.432421626301416</v>
      </c>
      <c r="Q118" s="16">
        <f t="shared" si="105"/>
        <v>0.194589731835637</v>
      </c>
      <c r="R118" s="11">
        <f t="shared" si="106"/>
        <v>1.0964919375</v>
      </c>
      <c r="S118" s="17">
        <f t="shared" si="107"/>
        <v>0.17746572061378</v>
      </c>
      <c r="T118" s="3">
        <v>0.27</v>
      </c>
      <c r="U118" s="18">
        <f t="shared" si="108"/>
        <v>0.0479157445657205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0.240846596986565</v>
      </c>
      <c r="AC118" s="25">
        <f t="shared" si="110"/>
        <v>9.024625</v>
      </c>
      <c r="AD118" s="1">
        <f t="shared" si="111"/>
        <v>0.45</v>
      </c>
      <c r="AE118" s="26">
        <f t="shared" si="112"/>
        <v>672.308333333333</v>
      </c>
      <c r="AF118" s="1">
        <f t="shared" si="113"/>
        <v>14612959.2604628</v>
      </c>
      <c r="AG118" s="1">
        <f>SUM(AF107:AF118)</f>
        <v>216252527.008703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="1" customFormat="1" spans="1:46">
      <c r="A119" s="6"/>
      <c r="B119" s="6"/>
      <c r="C119" s="9">
        <v>12</v>
      </c>
      <c r="D119" s="12">
        <v>8.63798319880645</v>
      </c>
      <c r="E119" s="13">
        <f t="shared" si="114"/>
        <v>13.5691995689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5.95</v>
      </c>
      <c r="E123" s="9"/>
      <c r="F123" s="9"/>
      <c r="G123" s="6">
        <v>1</v>
      </c>
      <c r="H123" s="11">
        <f t="shared" ref="H123:H134" si="116">E124</f>
        <v>5.95</v>
      </c>
      <c r="I123" s="11">
        <f t="shared" ref="I123:I134" si="117">H123+273.15</f>
        <v>279.1</v>
      </c>
      <c r="J123" s="11">
        <f t="shared" ref="J123:J134" si="118">EXP(($C$18*(I123-$C$16))/($C$19*I123*$C$16))</f>
        <v>0.0372596705381174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0.0194204854778776</v>
      </c>
      <c r="Q123" s="16">
        <f t="shared" ref="Q123:Q134" si="122">P123*$B$125</f>
        <v>0.00504932622424816</v>
      </c>
      <c r="R123" s="11">
        <f t="shared" ref="R123:R134" si="123">L123*$B$125</f>
        <v>0.1355172</v>
      </c>
      <c r="S123" s="17">
        <f t="shared" ref="S123:S134" si="124">Q123/R123</f>
        <v>0.0372596705381174</v>
      </c>
      <c r="T123" s="3">
        <v>0.01</v>
      </c>
      <c r="U123" s="18">
        <f t="shared" ref="U123:U134" si="125">S123*T123</f>
        <v>0.000372596705381174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0.00586259670538117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4.93681310645161</v>
      </c>
      <c r="E124" s="13">
        <f t="shared" ref="E124:E135" si="133">D123</f>
        <v>5.95</v>
      </c>
      <c r="F124" s="9" t="s">
        <v>109</v>
      </c>
      <c r="G124" s="6">
        <v>2</v>
      </c>
      <c r="H124" s="11">
        <f t="shared" si="116"/>
        <v>4.93681310645161</v>
      </c>
      <c r="I124" s="11">
        <f t="shared" si="117"/>
        <v>278.086813106452</v>
      </c>
      <c r="J124" s="11">
        <f t="shared" si="118"/>
        <v>0.0328123773545034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1.02301951452212</v>
      </c>
      <c r="P124" s="11">
        <f t="shared" si="121"/>
        <v>0.0335677023515207</v>
      </c>
      <c r="Q124" s="16">
        <f t="shared" si="122"/>
        <v>0.0087276026113954</v>
      </c>
      <c r="R124" s="11">
        <f t="shared" si="123"/>
        <v>0.1355172</v>
      </c>
      <c r="S124" s="17">
        <f t="shared" si="124"/>
        <v>0.0644021763392056</v>
      </c>
      <c r="T124" s="3">
        <v>0.01</v>
      </c>
      <c r="U124" s="18">
        <f t="shared" si="125"/>
        <v>0.000644021763392056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0.00613402176339206</v>
      </c>
      <c r="AU124" s="25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5.14586702778571</v>
      </c>
      <c r="E125" s="13">
        <f t="shared" si="133"/>
        <v>4.93681310645161</v>
      </c>
      <c r="F125" s="9" t="s">
        <v>109</v>
      </c>
      <c r="G125" s="6">
        <v>3</v>
      </c>
      <c r="H125" s="11">
        <f t="shared" si="116"/>
        <v>5.14586702778571</v>
      </c>
      <c r="I125" s="11">
        <f t="shared" si="117"/>
        <v>278.295867027786</v>
      </c>
      <c r="J125" s="11">
        <f t="shared" si="118"/>
        <v>0.0336868546321279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1.5106718121706</v>
      </c>
      <c r="P125" s="11">
        <f t="shared" si="121"/>
        <v>0.0508897817334443</v>
      </c>
      <c r="Q125" s="16">
        <f t="shared" si="122"/>
        <v>0.0132313432506955</v>
      </c>
      <c r="R125" s="11">
        <f t="shared" si="123"/>
        <v>0.1355172</v>
      </c>
      <c r="S125" s="17">
        <f t="shared" si="124"/>
        <v>0.0976358960389938</v>
      </c>
      <c r="T125" s="3">
        <v>0.01</v>
      </c>
      <c r="U125" s="18">
        <f t="shared" si="125"/>
        <v>0.000976358960389938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0.00646635896038994</v>
      </c>
      <c r="AU125" s="25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12.5924772694516</v>
      </c>
      <c r="E126" s="13">
        <f t="shared" si="133"/>
        <v>5.14586702778571</v>
      </c>
      <c r="F126" s="9" t="s">
        <v>109</v>
      </c>
      <c r="G126" s="6">
        <v>4</v>
      </c>
      <c r="H126" s="11">
        <f t="shared" si="116"/>
        <v>12.5924772694516</v>
      </c>
      <c r="I126" s="11">
        <f t="shared" si="117"/>
        <v>285.742477269452</v>
      </c>
      <c r="J126" s="11">
        <f t="shared" si="118"/>
        <v>0.0838385976372216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1.98100203043716</v>
      </c>
      <c r="P126" s="11">
        <f t="shared" si="121"/>
        <v>0.16608443214834</v>
      </c>
      <c r="Q126" s="16">
        <f t="shared" si="122"/>
        <v>0.0431819523585684</v>
      </c>
      <c r="R126" s="11">
        <f t="shared" si="123"/>
        <v>0.1355172</v>
      </c>
      <c r="S126" s="17">
        <f t="shared" si="124"/>
        <v>0.318645547270519</v>
      </c>
      <c r="T126" s="3">
        <v>0.01</v>
      </c>
      <c r="U126" s="18">
        <f t="shared" si="125"/>
        <v>0.00318645547270519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0.0111764554727052</v>
      </c>
      <c r="AU126" s="25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18.0216775056667</v>
      </c>
      <c r="E127" s="13">
        <f t="shared" si="133"/>
        <v>12.5924772694516</v>
      </c>
      <c r="F127" s="9" t="s">
        <v>109</v>
      </c>
      <c r="G127" s="6">
        <v>5</v>
      </c>
      <c r="H127" s="11">
        <f t="shared" si="116"/>
        <v>18.0216775056667</v>
      </c>
      <c r="I127" s="11">
        <f t="shared" si="117"/>
        <v>291.171677505667</v>
      </c>
      <c r="J127" s="11">
        <f t="shared" si="118"/>
        <v>0.15826406483253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1.72417171837438</v>
      </c>
      <c r="O127" s="11">
        <f t="shared" si="134"/>
        <v>0.611965879914441</v>
      </c>
      <c r="P127" s="11">
        <f t="shared" si="121"/>
        <v>0.0968522076940752</v>
      </c>
      <c r="Q127" s="16">
        <f t="shared" si="122"/>
        <v>0.0251815740004595</v>
      </c>
      <c r="R127" s="11">
        <f t="shared" si="123"/>
        <v>0.1355172</v>
      </c>
      <c r="S127" s="17">
        <f t="shared" si="124"/>
        <v>0.18581828727615</v>
      </c>
      <c r="T127" s="3">
        <v>0.01</v>
      </c>
      <c r="U127" s="18">
        <f t="shared" si="125"/>
        <v>0.0018581828727615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0.0118081828727615</v>
      </c>
      <c r="AU127" s="25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20.8217571616129</v>
      </c>
      <c r="E128" s="13">
        <f t="shared" si="133"/>
        <v>18.0216775056667</v>
      </c>
      <c r="F128" s="9" t="s">
        <v>111</v>
      </c>
      <c r="G128" s="6">
        <v>6</v>
      </c>
      <c r="H128" s="11">
        <f t="shared" si="116"/>
        <v>20.8217571616129</v>
      </c>
      <c r="I128" s="11">
        <f t="shared" si="117"/>
        <v>293.971757161613</v>
      </c>
      <c r="J128" s="11">
        <f t="shared" si="118"/>
        <v>0.21762666575601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1.03633367222037</v>
      </c>
      <c r="P128" s="11">
        <f t="shared" si="121"/>
        <v>0.225533841696</v>
      </c>
      <c r="Q128" s="16">
        <f t="shared" si="122"/>
        <v>0.05863879884096</v>
      </c>
      <c r="R128" s="11">
        <f t="shared" si="123"/>
        <v>0.1355172</v>
      </c>
      <c r="S128" s="17">
        <f t="shared" si="124"/>
        <v>0.432703736802118</v>
      </c>
      <c r="T128" s="3">
        <v>0.01</v>
      </c>
      <c r="U128" s="18">
        <f t="shared" si="125"/>
        <v>0.00432703736802118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0.0142770373680212</v>
      </c>
      <c r="AU128" s="25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25.3994266546667</v>
      </c>
      <c r="E129" s="13">
        <f t="shared" si="133"/>
        <v>20.8217571616129</v>
      </c>
      <c r="F129" s="9" t="s">
        <v>109</v>
      </c>
      <c r="G129" s="6">
        <v>7</v>
      </c>
      <c r="H129" s="11">
        <f t="shared" si="116"/>
        <v>25.3994266546667</v>
      </c>
      <c r="I129" s="11">
        <f t="shared" si="117"/>
        <v>298.549426654667</v>
      </c>
      <c r="J129" s="11">
        <f t="shared" si="118"/>
        <v>0.361634644736647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1.33201983052437</v>
      </c>
      <c r="P129" s="11">
        <f t="shared" si="121"/>
        <v>0.481704518193847</v>
      </c>
      <c r="Q129" s="16">
        <f t="shared" si="122"/>
        <v>0.1252431747304</v>
      </c>
      <c r="R129" s="11">
        <f t="shared" si="123"/>
        <v>0.1355172</v>
      </c>
      <c r="S129" s="17">
        <f t="shared" si="124"/>
        <v>0.924186558830911</v>
      </c>
      <c r="T129" s="3">
        <v>0.01</v>
      </c>
      <c r="U129" s="18">
        <f t="shared" si="125"/>
        <v>0.00924186558830911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0.0216918655883091</v>
      </c>
      <c r="AU129" s="25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27.3381231280645</v>
      </c>
      <c r="E130" s="13">
        <f t="shared" si="133"/>
        <v>25.3994266546667</v>
      </c>
      <c r="F130" s="9" t="s">
        <v>109</v>
      </c>
      <c r="G130" s="6">
        <v>8</v>
      </c>
      <c r="H130" s="11">
        <f t="shared" si="116"/>
        <v>27.3381231280645</v>
      </c>
      <c r="I130" s="11">
        <f t="shared" si="117"/>
        <v>300.488123128065</v>
      </c>
      <c r="J130" s="11">
        <f t="shared" si="118"/>
        <v>0.44632706761226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1.37153531233052</v>
      </c>
      <c r="P130" s="11">
        <f t="shared" si="121"/>
        <v>0.612153334079145</v>
      </c>
      <c r="Q130" s="16">
        <f t="shared" si="122"/>
        <v>0.159159866860578</v>
      </c>
      <c r="R130" s="11">
        <f t="shared" si="123"/>
        <v>0.1355172</v>
      </c>
      <c r="S130" s="17">
        <f t="shared" si="124"/>
        <v>1.17446248048645</v>
      </c>
      <c r="T130" s="3">
        <v>0.01</v>
      </c>
      <c r="U130" s="18">
        <f t="shared" si="125"/>
        <v>0.0117446248048645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0.0241946248048645</v>
      </c>
      <c r="AU130" s="25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28.7790389722581</v>
      </c>
      <c r="E131" s="13">
        <f t="shared" si="133"/>
        <v>27.3381231280645</v>
      </c>
      <c r="F131" s="9" t="s">
        <v>109</v>
      </c>
      <c r="G131" s="6">
        <v>9</v>
      </c>
      <c r="H131" s="11">
        <f t="shared" si="116"/>
        <v>28.7790389722581</v>
      </c>
      <c r="I131" s="11">
        <f t="shared" si="117"/>
        <v>301.929038972258</v>
      </c>
      <c r="J131" s="11">
        <f t="shared" si="118"/>
        <v>0.520969834805047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1.28060197825137</v>
      </c>
      <c r="P131" s="11">
        <f t="shared" si="121"/>
        <v>0.667155001060634</v>
      </c>
      <c r="Q131" s="16">
        <f t="shared" si="122"/>
        <v>0.173460300275765</v>
      </c>
      <c r="R131" s="11">
        <f t="shared" si="123"/>
        <v>0.1355172</v>
      </c>
      <c r="S131" s="17">
        <f t="shared" si="124"/>
        <v>1.27998733943562</v>
      </c>
      <c r="T131" s="3">
        <v>0.01</v>
      </c>
      <c r="U131" s="18">
        <f t="shared" si="125"/>
        <v>0.0127998733943562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0.0227498733943562</v>
      </c>
      <c r="AU131" s="25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25.2616232263333</v>
      </c>
      <c r="E132" s="13">
        <f t="shared" si="133"/>
        <v>28.7790389722581</v>
      </c>
      <c r="F132" s="9" t="s">
        <v>109</v>
      </c>
      <c r="G132" s="6">
        <v>10</v>
      </c>
      <c r="H132" s="11">
        <f t="shared" si="116"/>
        <v>25.2616232263333</v>
      </c>
      <c r="I132" s="11">
        <f t="shared" si="117"/>
        <v>298.411623226333</v>
      </c>
      <c r="J132" s="11">
        <f t="shared" si="118"/>
        <v>0.356228999194078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1.13466697719074</v>
      </c>
      <c r="P132" s="11">
        <f t="shared" si="121"/>
        <v>0.404201281703227</v>
      </c>
      <c r="Q132" s="16">
        <f t="shared" si="122"/>
        <v>0.105092333242839</v>
      </c>
      <c r="R132" s="11">
        <f t="shared" si="123"/>
        <v>0.1355172</v>
      </c>
      <c r="S132" s="17">
        <f t="shared" si="124"/>
        <v>0.775490736547383</v>
      </c>
      <c r="T132" s="3">
        <v>0.01</v>
      </c>
      <c r="U132" s="18">
        <f t="shared" si="125"/>
        <v>0.00775490736547383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0.0177049073654738</v>
      </c>
      <c r="AU132" s="25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18.8075518687097</v>
      </c>
      <c r="E133" s="13">
        <f t="shared" si="133"/>
        <v>25.2616232263333</v>
      </c>
      <c r="F133" s="9" t="s">
        <v>109</v>
      </c>
      <c r="G133" s="6">
        <v>11</v>
      </c>
      <c r="H133" s="11">
        <f t="shared" si="116"/>
        <v>18.8075518687097</v>
      </c>
      <c r="I133" s="11">
        <f t="shared" si="117"/>
        <v>291.95755186871</v>
      </c>
      <c r="J133" s="11">
        <f t="shared" si="118"/>
        <v>0.173170534619401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0.693942410713137</v>
      </c>
      <c r="O133" s="11">
        <f t="shared" si="134"/>
        <v>0.557743284774376</v>
      </c>
      <c r="P133" s="11">
        <f t="shared" si="121"/>
        <v>0.0965847028047595</v>
      </c>
      <c r="Q133" s="16">
        <f t="shared" si="122"/>
        <v>0.0251120227292375</v>
      </c>
      <c r="R133" s="11">
        <f t="shared" si="123"/>
        <v>0.1355172</v>
      </c>
      <c r="S133" s="17">
        <f t="shared" si="124"/>
        <v>0.185305058909404</v>
      </c>
      <c r="T133" s="3">
        <v>0.01</v>
      </c>
      <c r="U133" s="18">
        <f t="shared" si="125"/>
        <v>0.00185305058909404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0.00930305058909404</v>
      </c>
      <c r="AU133" s="25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13.5691995689</v>
      </c>
      <c r="E134" s="13">
        <f t="shared" si="133"/>
        <v>18.8075518687097</v>
      </c>
      <c r="F134" s="9" t="s">
        <v>111</v>
      </c>
      <c r="G134" s="6">
        <v>12</v>
      </c>
      <c r="H134" s="11">
        <f t="shared" si="116"/>
        <v>13.5691995689</v>
      </c>
      <c r="I134" s="11">
        <f t="shared" si="117"/>
        <v>286.7191995689</v>
      </c>
      <c r="J134" s="11">
        <f t="shared" si="118"/>
        <v>0.0941578782314853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0.982378581969616</v>
      </c>
      <c r="P134" s="11">
        <f t="shared" si="121"/>
        <v>0.0924986828983143</v>
      </c>
      <c r="Q134" s="16">
        <f t="shared" si="122"/>
        <v>0.0240496575535617</v>
      </c>
      <c r="R134" s="11">
        <f t="shared" si="123"/>
        <v>0.1355172</v>
      </c>
      <c r="S134" s="17">
        <f t="shared" si="124"/>
        <v>0.17746572061378</v>
      </c>
      <c r="T134" s="3">
        <v>0.01</v>
      </c>
      <c r="U134" s="18">
        <f t="shared" si="125"/>
        <v>0.0017746572061378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0.0092246572061378</v>
      </c>
      <c r="AU134" s="25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8.63798319880645</v>
      </c>
      <c r="E135" s="13">
        <f t="shared" si="133"/>
        <v>13.5691995689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5.95</v>
      </c>
      <c r="E139" s="9"/>
      <c r="F139" s="9"/>
      <c r="G139" s="6">
        <v>1</v>
      </c>
      <c r="H139" s="11">
        <f t="shared" ref="H139:H150" si="135">E140</f>
        <v>5.95</v>
      </c>
      <c r="I139" s="11">
        <f t="shared" ref="I139:I150" si="136">H139+273.15</f>
        <v>279.1</v>
      </c>
      <c r="J139" s="11">
        <f t="shared" ref="J139:J150" si="137">EXP(($C$18*(I139-$C$16))/($C$19*I139*$C$16))</f>
        <v>0.0372596705381174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0.010607828202202</v>
      </c>
      <c r="Q139" s="16">
        <f t="shared" ref="Q139:Q150" si="141">P139*$B$125</f>
        <v>0.00275803533257253</v>
      </c>
      <c r="R139" s="11">
        <f t="shared" ref="R139:R150" si="142">L139*$B$125</f>
        <v>0.074022</v>
      </c>
      <c r="S139" s="17">
        <f t="shared" ref="S139:S150" si="143">Q139/R139</f>
        <v>0.0372596705381174</v>
      </c>
      <c r="T139" s="3">
        <v>0.01</v>
      </c>
      <c r="U139" s="18">
        <f t="shared" ref="U139:U150" si="144">S139*T139</f>
        <v>0.000372596705381174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0.00586259670538117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29.0753959328236</v>
      </c>
      <c r="AZ139" s="2">
        <f t="shared" ref="AZ139:AZ150" si="152">$E$12</f>
        <v>0.1</v>
      </c>
      <c r="BA139" s="1">
        <f t="shared" ref="BA139:BA150" si="153">AZ139*10000*AV139*0.67*AU139*AT139</f>
        <v>29.0753959328236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4.93681310645161</v>
      </c>
      <c r="E140" s="13">
        <f t="shared" ref="E140:E151" si="154">D139</f>
        <v>5.95</v>
      </c>
      <c r="F140" s="9" t="s">
        <v>109</v>
      </c>
      <c r="G140" s="6">
        <v>2</v>
      </c>
      <c r="H140" s="11">
        <f t="shared" si="135"/>
        <v>4.93681310645161</v>
      </c>
      <c r="I140" s="11">
        <f t="shared" si="136"/>
        <v>278.086813106452</v>
      </c>
      <c r="J140" s="11">
        <f t="shared" si="137"/>
        <v>0.0328123773545034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0.558792171797798</v>
      </c>
      <c r="P140" s="11">
        <f t="shared" si="140"/>
        <v>0.0183352996037718</v>
      </c>
      <c r="Q140" s="16">
        <f t="shared" si="141"/>
        <v>0.00476717789698068</v>
      </c>
      <c r="R140" s="11">
        <f t="shared" si="142"/>
        <v>0.074022</v>
      </c>
      <c r="S140" s="17">
        <f t="shared" si="143"/>
        <v>0.0644021763392056</v>
      </c>
      <c r="T140" s="3">
        <v>0.01</v>
      </c>
      <c r="U140" s="18">
        <f t="shared" si="144"/>
        <v>0.000644021763392056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0.00613402176339206</v>
      </c>
      <c r="AU140" s="25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30.4215214509771</v>
      </c>
      <c r="AZ140" s="2">
        <f t="shared" si="152"/>
        <v>0.1</v>
      </c>
      <c r="BA140" s="1">
        <f t="shared" si="153"/>
        <v>30.4215214509771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5.14586702778571</v>
      </c>
      <c r="E141" s="13">
        <f t="shared" si="154"/>
        <v>4.93681310645161</v>
      </c>
      <c r="F141" s="9" t="s">
        <v>109</v>
      </c>
      <c r="G141" s="6">
        <v>3</v>
      </c>
      <c r="H141" s="11">
        <f t="shared" si="135"/>
        <v>5.14586702778571</v>
      </c>
      <c r="I141" s="11">
        <f t="shared" si="136"/>
        <v>278.295867027786</v>
      </c>
      <c r="J141" s="11">
        <f t="shared" si="137"/>
        <v>0.0336868546321279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0.825156872194026</v>
      </c>
      <c r="P141" s="11">
        <f t="shared" si="140"/>
        <v>0.0277969396023015</v>
      </c>
      <c r="Q141" s="16">
        <f t="shared" si="141"/>
        <v>0.0072272042965984</v>
      </c>
      <c r="R141" s="11">
        <f t="shared" si="142"/>
        <v>0.074022</v>
      </c>
      <c r="S141" s="17">
        <f t="shared" si="143"/>
        <v>0.0976358960389938</v>
      </c>
      <c r="T141" s="3">
        <v>0.01</v>
      </c>
      <c r="U141" s="18">
        <f t="shared" si="144"/>
        <v>0.000976358960389938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0.00646635896038994</v>
      </c>
      <c r="AU141" s="25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32.0697391387209</v>
      </c>
      <c r="AZ141" s="2">
        <f t="shared" si="152"/>
        <v>0.1</v>
      </c>
      <c r="BA141" s="1">
        <f t="shared" si="153"/>
        <v>32.0697391387209</v>
      </c>
    </row>
    <row r="142" s="1" customFormat="1" spans="1:53">
      <c r="A142" s="6"/>
      <c r="B142" s="6"/>
      <c r="C142" s="9">
        <v>3</v>
      </c>
      <c r="D142" s="12">
        <v>12.5924772694516</v>
      </c>
      <c r="E142" s="13">
        <f t="shared" si="154"/>
        <v>5.14586702778571</v>
      </c>
      <c r="F142" s="9" t="s">
        <v>109</v>
      </c>
      <c r="G142" s="6">
        <v>4</v>
      </c>
      <c r="H142" s="11">
        <f t="shared" si="135"/>
        <v>12.5924772694516</v>
      </c>
      <c r="I142" s="11">
        <f t="shared" si="136"/>
        <v>285.742477269452</v>
      </c>
      <c r="J142" s="11">
        <f t="shared" si="137"/>
        <v>0.0838385976372216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1.08205993259172</v>
      </c>
      <c r="P142" s="11">
        <f t="shared" si="140"/>
        <v>0.0907183873079167</v>
      </c>
      <c r="Q142" s="16">
        <f t="shared" si="141"/>
        <v>0.0235867807000583</v>
      </c>
      <c r="R142" s="11">
        <f t="shared" si="142"/>
        <v>0.074022</v>
      </c>
      <c r="S142" s="17">
        <f t="shared" si="143"/>
        <v>0.318645547270519</v>
      </c>
      <c r="T142" s="3">
        <v>0.01</v>
      </c>
      <c r="U142" s="18">
        <f t="shared" si="144"/>
        <v>0.00318645547270519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0.0131364554727052</v>
      </c>
      <c r="AU142" s="25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65.1499093690391</v>
      </c>
      <c r="AZ142" s="2">
        <f t="shared" si="152"/>
        <v>0.1</v>
      </c>
      <c r="BA142" s="1">
        <f t="shared" si="153"/>
        <v>65.1499093690391</v>
      </c>
    </row>
    <row r="143" s="1" customFormat="1" spans="1:53">
      <c r="A143" s="6"/>
      <c r="B143" s="6"/>
      <c r="C143" s="9">
        <v>4</v>
      </c>
      <c r="D143" s="12">
        <v>18.0216775056667</v>
      </c>
      <c r="E143" s="13">
        <f t="shared" si="154"/>
        <v>12.5924772694516</v>
      </c>
      <c r="F143" s="9" t="s">
        <v>109</v>
      </c>
      <c r="G143" s="6">
        <v>5</v>
      </c>
      <c r="H143" s="11">
        <f t="shared" si="135"/>
        <v>18.0216775056667</v>
      </c>
      <c r="I143" s="11">
        <f t="shared" si="136"/>
        <v>291.171677505667</v>
      </c>
      <c r="J143" s="11">
        <f t="shared" si="137"/>
        <v>0.15826406483253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0.941774468019618</v>
      </c>
      <c r="O143" s="11">
        <f t="shared" si="155"/>
        <v>0.33426707726419</v>
      </c>
      <c r="P143" s="11">
        <f t="shared" si="140"/>
        <v>0.05290246638752</v>
      </c>
      <c r="Q143" s="16">
        <f t="shared" si="141"/>
        <v>0.0137546412607552</v>
      </c>
      <c r="R143" s="11">
        <f t="shared" si="142"/>
        <v>0.074022</v>
      </c>
      <c r="S143" s="17">
        <f t="shared" si="143"/>
        <v>0.18581828727615</v>
      </c>
      <c r="T143" s="3">
        <v>0.01</v>
      </c>
      <c r="U143" s="18">
        <f t="shared" si="144"/>
        <v>0.0018581828727615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0.0118081828727615</v>
      </c>
      <c r="AU143" s="25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58.562375944706</v>
      </c>
      <c r="AZ143" s="2">
        <f t="shared" si="152"/>
        <v>0.1</v>
      </c>
      <c r="BA143" s="1">
        <f t="shared" si="153"/>
        <v>58.562375944706</v>
      </c>
    </row>
    <row r="144" s="1" customFormat="1" spans="1:53">
      <c r="A144" s="6"/>
      <c r="B144" s="6"/>
      <c r="C144" s="9">
        <v>5</v>
      </c>
      <c r="D144" s="12">
        <v>20.8217571616129</v>
      </c>
      <c r="E144" s="13">
        <f t="shared" si="154"/>
        <v>18.0216775056667</v>
      </c>
      <c r="F144" s="9" t="s">
        <v>111</v>
      </c>
      <c r="G144" s="6">
        <v>6</v>
      </c>
      <c r="H144" s="11">
        <f t="shared" si="135"/>
        <v>20.8217571616129</v>
      </c>
      <c r="I144" s="11">
        <f t="shared" si="136"/>
        <v>293.971757161613</v>
      </c>
      <c r="J144" s="11">
        <f t="shared" si="137"/>
        <v>0.21762666575601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0.56606461087667</v>
      </c>
      <c r="P144" s="11">
        <f t="shared" si="140"/>
        <v>0.123190753867563</v>
      </c>
      <c r="Q144" s="16">
        <f t="shared" si="141"/>
        <v>0.0320295960055664</v>
      </c>
      <c r="R144" s="11">
        <f t="shared" si="142"/>
        <v>0.074022</v>
      </c>
      <c r="S144" s="17">
        <f t="shared" si="143"/>
        <v>0.432703736802118</v>
      </c>
      <c r="T144" s="3">
        <v>0.01</v>
      </c>
      <c r="U144" s="18">
        <f t="shared" si="144"/>
        <v>0.00432703736802118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0.0142770373680212</v>
      </c>
      <c r="AU144" s="25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70.8065956237295</v>
      </c>
      <c r="AZ144" s="2">
        <f t="shared" si="152"/>
        <v>0.1</v>
      </c>
      <c r="BA144" s="1">
        <f t="shared" si="153"/>
        <v>70.8065956237295</v>
      </c>
    </row>
    <row r="145" s="1" customFormat="1" spans="1:53">
      <c r="A145" s="6"/>
      <c r="B145" s="6"/>
      <c r="C145" s="9">
        <v>6</v>
      </c>
      <c r="D145" s="12">
        <v>25.3994266546667</v>
      </c>
      <c r="E145" s="13">
        <f t="shared" si="154"/>
        <v>20.8217571616129</v>
      </c>
      <c r="F145" s="9" t="s">
        <v>109</v>
      </c>
      <c r="G145" s="6">
        <v>7</v>
      </c>
      <c r="H145" s="11">
        <f t="shared" si="135"/>
        <v>25.3994266546667</v>
      </c>
      <c r="I145" s="11">
        <f t="shared" si="136"/>
        <v>298.549426654667</v>
      </c>
      <c r="J145" s="11">
        <f t="shared" si="137"/>
        <v>0.361634644736647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0.727573857009107</v>
      </c>
      <c r="P145" s="11">
        <f t="shared" si="140"/>
        <v>0.26311591329916</v>
      </c>
      <c r="Q145" s="16">
        <f t="shared" si="141"/>
        <v>0.0684101374577817</v>
      </c>
      <c r="R145" s="11">
        <f t="shared" si="142"/>
        <v>0.074022</v>
      </c>
      <c r="S145" s="17">
        <f t="shared" si="143"/>
        <v>0.924186558830911</v>
      </c>
      <c r="T145" s="3">
        <v>0.01</v>
      </c>
      <c r="U145" s="18">
        <f t="shared" si="144"/>
        <v>0.00924186558830911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0.0241418655883091</v>
      </c>
      <c r="AU145" s="25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119.730954696714</v>
      </c>
      <c r="AZ145" s="2">
        <f t="shared" si="152"/>
        <v>0.1</v>
      </c>
      <c r="BA145" s="1">
        <f t="shared" si="153"/>
        <v>119.730954696714</v>
      </c>
    </row>
    <row r="146" s="1" customFormat="1" spans="1:53">
      <c r="A146" s="6"/>
      <c r="B146" s="6"/>
      <c r="C146" s="9">
        <v>7</v>
      </c>
      <c r="D146" s="12">
        <v>27.3381231280645</v>
      </c>
      <c r="E146" s="13">
        <f t="shared" si="154"/>
        <v>25.3994266546667</v>
      </c>
      <c r="F146" s="9" t="s">
        <v>109</v>
      </c>
      <c r="G146" s="6">
        <v>8</v>
      </c>
      <c r="H146" s="11">
        <f t="shared" si="135"/>
        <v>27.3381231280645</v>
      </c>
      <c r="I146" s="11">
        <f t="shared" si="136"/>
        <v>300.488123128065</v>
      </c>
      <c r="J146" s="11">
        <f t="shared" si="137"/>
        <v>0.44632706761226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0.749157943709947</v>
      </c>
      <c r="P146" s="11">
        <f t="shared" si="140"/>
        <v>0.334369468194491</v>
      </c>
      <c r="Q146" s="16">
        <f t="shared" si="141"/>
        <v>0.0869360617305677</v>
      </c>
      <c r="R146" s="11">
        <f t="shared" si="142"/>
        <v>0.074022</v>
      </c>
      <c r="S146" s="17">
        <f t="shared" si="143"/>
        <v>1.17446248048645</v>
      </c>
      <c r="T146" s="3">
        <v>0.01</v>
      </c>
      <c r="U146" s="18">
        <f t="shared" si="144"/>
        <v>0.0117446248048645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0.0266446248048645</v>
      </c>
      <c r="AU146" s="25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132.14332395948</v>
      </c>
      <c r="AZ146" s="2">
        <f t="shared" si="152"/>
        <v>0.1</v>
      </c>
      <c r="BA146" s="1">
        <f t="shared" si="153"/>
        <v>132.14332395948</v>
      </c>
    </row>
    <row r="147" s="1" customFormat="1" spans="1:53">
      <c r="A147" s="6"/>
      <c r="B147" s="6"/>
      <c r="C147" s="9">
        <v>8</v>
      </c>
      <c r="D147" s="12">
        <v>28.7790389722581</v>
      </c>
      <c r="E147" s="13">
        <f t="shared" si="154"/>
        <v>27.3381231280645</v>
      </c>
      <c r="F147" s="9" t="s">
        <v>109</v>
      </c>
      <c r="G147" s="6">
        <v>9</v>
      </c>
      <c r="H147" s="11">
        <f t="shared" si="135"/>
        <v>28.7790389722581</v>
      </c>
      <c r="I147" s="11">
        <f t="shared" si="136"/>
        <v>301.929038972258</v>
      </c>
      <c r="J147" s="11">
        <f t="shared" si="137"/>
        <v>0.520969834805047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0.699488475515456</v>
      </c>
      <c r="P147" s="11">
        <f t="shared" si="140"/>
        <v>0.364412395537321</v>
      </c>
      <c r="Q147" s="16">
        <f t="shared" si="141"/>
        <v>0.0947472228397034</v>
      </c>
      <c r="R147" s="11">
        <f t="shared" si="142"/>
        <v>0.074022</v>
      </c>
      <c r="S147" s="17">
        <f t="shared" si="143"/>
        <v>1.27998733943562</v>
      </c>
      <c r="T147" s="3">
        <v>0.01</v>
      </c>
      <c r="U147" s="18">
        <f t="shared" si="144"/>
        <v>0.0127998733943562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0.0227498733943562</v>
      </c>
      <c r="AU147" s="25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112.827405602601</v>
      </c>
      <c r="AZ147" s="2">
        <f t="shared" si="152"/>
        <v>0.1</v>
      </c>
      <c r="BA147" s="1">
        <f t="shared" si="153"/>
        <v>112.827405602601</v>
      </c>
    </row>
    <row r="148" s="1" customFormat="1" spans="1:53">
      <c r="A148" s="6"/>
      <c r="B148" s="6"/>
      <c r="C148" s="9">
        <v>9</v>
      </c>
      <c r="D148" s="12">
        <v>25.2616232263333</v>
      </c>
      <c r="E148" s="13">
        <f t="shared" si="154"/>
        <v>28.7790389722581</v>
      </c>
      <c r="F148" s="9" t="s">
        <v>109</v>
      </c>
      <c r="G148" s="6">
        <v>10</v>
      </c>
      <c r="H148" s="11">
        <f t="shared" si="135"/>
        <v>25.2616232263333</v>
      </c>
      <c r="I148" s="11">
        <f t="shared" si="136"/>
        <v>298.411623226333</v>
      </c>
      <c r="J148" s="11">
        <f t="shared" si="137"/>
        <v>0.356228999194078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0.619776079978135</v>
      </c>
      <c r="P148" s="11">
        <f t="shared" si="140"/>
        <v>0.22078221269504</v>
      </c>
      <c r="Q148" s="16">
        <f t="shared" si="141"/>
        <v>0.0574033753007104</v>
      </c>
      <c r="R148" s="11">
        <f t="shared" si="142"/>
        <v>0.074022</v>
      </c>
      <c r="S148" s="17">
        <f t="shared" si="143"/>
        <v>0.775490736547383</v>
      </c>
      <c r="T148" s="3">
        <v>0.01</v>
      </c>
      <c r="U148" s="18">
        <f t="shared" si="144"/>
        <v>0.00775490736547383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0.0177049073654738</v>
      </c>
      <c r="AU148" s="25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87.807027751476</v>
      </c>
      <c r="AZ148" s="2">
        <f t="shared" si="152"/>
        <v>0.1</v>
      </c>
      <c r="BA148" s="1">
        <f t="shared" si="153"/>
        <v>87.807027751476</v>
      </c>
    </row>
    <row r="149" s="1" customFormat="1" spans="1:53">
      <c r="A149" s="6"/>
      <c r="B149" s="6"/>
      <c r="C149" s="9">
        <v>10</v>
      </c>
      <c r="D149" s="12">
        <v>18.8075518687097</v>
      </c>
      <c r="E149" s="13">
        <f t="shared" si="154"/>
        <v>25.2616232263333</v>
      </c>
      <c r="F149" s="9" t="s">
        <v>109</v>
      </c>
      <c r="G149" s="6">
        <v>11</v>
      </c>
      <c r="H149" s="11">
        <f t="shared" si="135"/>
        <v>18.8075518687097</v>
      </c>
      <c r="I149" s="11">
        <f t="shared" si="136"/>
        <v>291.95755186871</v>
      </c>
      <c r="J149" s="11">
        <f t="shared" si="137"/>
        <v>0.173170534619401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0.37904417391894</v>
      </c>
      <c r="O149" s="11">
        <f t="shared" si="155"/>
        <v>0.304649693364155</v>
      </c>
      <c r="P149" s="11">
        <f t="shared" si="140"/>
        <v>0.0527563502715073</v>
      </c>
      <c r="Q149" s="16">
        <f t="shared" si="141"/>
        <v>0.0137166510705919</v>
      </c>
      <c r="R149" s="11">
        <f t="shared" si="142"/>
        <v>0.074022</v>
      </c>
      <c r="S149" s="17">
        <f t="shared" si="143"/>
        <v>0.185305058909404</v>
      </c>
      <c r="T149" s="3">
        <v>0.01</v>
      </c>
      <c r="U149" s="18">
        <f t="shared" si="144"/>
        <v>0.00185305058909404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0.00734305058909404</v>
      </c>
      <c r="AU149" s="25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36.4176684772966</v>
      </c>
      <c r="AZ149" s="2">
        <f t="shared" si="152"/>
        <v>0.1</v>
      </c>
      <c r="BA149" s="1">
        <f t="shared" si="153"/>
        <v>36.4176684772966</v>
      </c>
    </row>
    <row r="150" s="1" customFormat="1" spans="1:54">
      <c r="A150" s="6"/>
      <c r="B150" s="6"/>
      <c r="C150" s="9">
        <v>11</v>
      </c>
      <c r="D150" s="12">
        <v>13.5691995689</v>
      </c>
      <c r="E150" s="13">
        <f t="shared" si="154"/>
        <v>18.8075518687097</v>
      </c>
      <c r="F150" s="9" t="s">
        <v>111</v>
      </c>
      <c r="G150" s="6">
        <v>12</v>
      </c>
      <c r="H150" s="11">
        <f t="shared" si="135"/>
        <v>13.5691995689</v>
      </c>
      <c r="I150" s="11">
        <f t="shared" si="136"/>
        <v>286.7191995689</v>
      </c>
      <c r="J150" s="11">
        <f t="shared" si="137"/>
        <v>0.0941578782314853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0.536593343092647</v>
      </c>
      <c r="P150" s="11">
        <f t="shared" si="140"/>
        <v>0.0505244906587431</v>
      </c>
      <c r="Q150" s="16">
        <f t="shared" si="141"/>
        <v>0.0131363675712732</v>
      </c>
      <c r="R150" s="11">
        <f t="shared" si="142"/>
        <v>0.074022</v>
      </c>
      <c r="S150" s="17">
        <f t="shared" si="143"/>
        <v>0.17746572061378</v>
      </c>
      <c r="T150" s="3">
        <v>0.01</v>
      </c>
      <c r="U150" s="18">
        <f t="shared" si="144"/>
        <v>0.0017746572061378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0.0072646572061378</v>
      </c>
      <c r="AU150" s="25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36.028878532753</v>
      </c>
      <c r="AY150" s="1">
        <f>SUM(AX139:AX150)</f>
        <v>811.040796480317</v>
      </c>
      <c r="AZ150" s="2">
        <f t="shared" si="152"/>
        <v>0.1</v>
      </c>
      <c r="BA150" s="1">
        <f t="shared" si="153"/>
        <v>36.028878532753</v>
      </c>
      <c r="BB150" s="1">
        <f>SUM(BA139:BA150)</f>
        <v>811.040796480317</v>
      </c>
    </row>
    <row r="151" s="1" customFormat="1" spans="1:46">
      <c r="A151" s="6"/>
      <c r="B151" s="6"/>
      <c r="C151" s="9">
        <v>12</v>
      </c>
      <c r="D151" s="12">
        <v>8.63798319880645</v>
      </c>
      <c r="E151" s="13">
        <f t="shared" si="154"/>
        <v>13.5691995689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114.4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33.4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167.4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4752.08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18.8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154013560.857038</v>
      </c>
      <c r="J16" s="7" t="s">
        <v>35</v>
      </c>
      <c r="K16" s="7">
        <f>I16/(10000*1000)</f>
        <v>15.4013560857038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75346429.589041</v>
      </c>
      <c r="J17" s="7" t="s">
        <v>35</v>
      </c>
      <c r="K17" s="7">
        <f>I17/(10000*1000)</f>
        <v>7.5346429589041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14.4</v>
      </c>
      <c r="E29" s="9"/>
      <c r="F29" s="9"/>
      <c r="G29" s="6">
        <v>1</v>
      </c>
      <c r="H29" s="11">
        <f t="shared" ref="H29:H40" si="0">E30</f>
        <v>14.4</v>
      </c>
      <c r="I29" s="11">
        <f t="shared" ref="I29:I40" si="1">H29+273.15</f>
        <v>287.55</v>
      </c>
      <c r="J29" s="11">
        <f t="shared" ref="J29:J40" si="2">EXP(($C$18*(I29-$C$16))/($C$19*I29*$C$16))</f>
        <v>0.103864741781117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0.103180100024876</v>
      </c>
      <c r="Q29" s="16">
        <f t="shared" ref="Q29:Q40" si="6">P29*$B$31</f>
        <v>0.0134134130032339</v>
      </c>
      <c r="R29" s="11">
        <f t="shared" ref="R29:R40" si="7">L29*$B$31</f>
        <v>0.129143083333333</v>
      </c>
      <c r="S29" s="17">
        <f t="shared" ref="S29:S40" si="8">Q29/R29</f>
        <v>0.103864741781117</v>
      </c>
      <c r="T29" s="3">
        <v>0.01</v>
      </c>
      <c r="U29" s="18">
        <f t="shared" ref="U29:U40" si="9">S29*T29</f>
        <v>0.00103864741781117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0.0229386474178112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0.5</v>
      </c>
      <c r="AU29" s="1">
        <f t="shared" ref="AU29:AU40" si="17">AT29*10000*AS29*0.67*AR29*AQ29</f>
        <v>992.393164435833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13.8456158506774</v>
      </c>
      <c r="E30" s="13">
        <f t="shared" ref="E30:E41" si="18">D29</f>
        <v>14.4</v>
      </c>
      <c r="F30" s="9" t="s">
        <v>109</v>
      </c>
      <c r="G30" s="6">
        <v>2</v>
      </c>
      <c r="H30" s="11">
        <f t="shared" si="0"/>
        <v>13.8456158506774</v>
      </c>
      <c r="I30" s="11">
        <f t="shared" si="1"/>
        <v>286.995615850677</v>
      </c>
      <c r="J30" s="11">
        <f t="shared" si="2"/>
        <v>0.0972884647610425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1.88363656664179</v>
      </c>
      <c r="P30" s="11">
        <f t="shared" si="5"/>
        <v>0.183256109736341</v>
      </c>
      <c r="Q30" s="16">
        <f t="shared" si="6"/>
        <v>0.0238232942657243</v>
      </c>
      <c r="R30" s="11">
        <f t="shared" si="7"/>
        <v>0.129143083333333</v>
      </c>
      <c r="S30" s="17">
        <f t="shared" si="8"/>
        <v>0.184472088251399</v>
      </c>
      <c r="T30" s="3">
        <v>0.01</v>
      </c>
      <c r="U30" s="18">
        <f t="shared" si="9"/>
        <v>0.00184472088251399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0.023744720882514</v>
      </c>
      <c r="AR30" s="25">
        <f t="shared" si="15"/>
        <v>99.3408333333333</v>
      </c>
      <c r="AS30" s="1">
        <f t="shared" si="16"/>
        <v>0.13</v>
      </c>
      <c r="AT30" s="2">
        <f>$E$4/12</f>
        <v>0.5</v>
      </c>
      <c r="AU30" s="1">
        <f t="shared" si="17"/>
        <v>1027.26626666518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16.2487985971429</v>
      </c>
      <c r="E31" s="13">
        <f t="shared" si="18"/>
        <v>13.8456158506774</v>
      </c>
      <c r="F31" s="9" t="s">
        <v>109</v>
      </c>
      <c r="G31" s="6">
        <v>3</v>
      </c>
      <c r="H31" s="11">
        <f t="shared" si="0"/>
        <v>16.2487985971429</v>
      </c>
      <c r="I31" s="11">
        <f t="shared" si="1"/>
        <v>289.398798597143</v>
      </c>
      <c r="J31" s="11">
        <f t="shared" si="2"/>
        <v>0.128947944802983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2.69378879023878</v>
      </c>
      <c r="P31" s="11">
        <f t="shared" si="5"/>
        <v>0.347358528234604</v>
      </c>
      <c r="Q31" s="16">
        <f t="shared" si="6"/>
        <v>0.0451566086704985</v>
      </c>
      <c r="R31" s="11">
        <f t="shared" si="7"/>
        <v>0.129143083333333</v>
      </c>
      <c r="S31" s="17">
        <f t="shared" si="8"/>
        <v>0.349663392765249</v>
      </c>
      <c r="T31" s="3">
        <v>0.01</v>
      </c>
      <c r="U31" s="18">
        <f t="shared" si="9"/>
        <v>0.00349663392765249</v>
      </c>
      <c r="V31" s="17"/>
      <c r="W31" s="3"/>
      <c r="X31" s="18"/>
      <c r="Y31" s="19">
        <v>0.04</v>
      </c>
      <c r="Z31" s="3">
        <v>0.21</v>
      </c>
      <c r="AA31" s="20">
        <f t="shared" si="10"/>
        <v>0.0084</v>
      </c>
      <c r="AB31" s="3">
        <v>0.015</v>
      </c>
      <c r="AC31" s="3">
        <v>0.29</v>
      </c>
      <c r="AD31" s="20">
        <f t="shared" si="11"/>
        <v>0.00435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0.0310466339276525</v>
      </c>
      <c r="AR31" s="25">
        <f t="shared" si="15"/>
        <v>99.3408333333333</v>
      </c>
      <c r="AS31" s="1">
        <f t="shared" si="16"/>
        <v>0.13</v>
      </c>
      <c r="AT31" s="2">
        <f>$E$4/12</f>
        <v>0.5</v>
      </c>
      <c r="AU31" s="1">
        <f t="shared" si="17"/>
        <v>1343.16844090034</v>
      </c>
    </row>
    <row r="32" s="1" customFormat="1" spans="1:47">
      <c r="A32" s="6"/>
      <c r="B32" s="6"/>
      <c r="C32" s="9">
        <v>3</v>
      </c>
      <c r="D32" s="12">
        <v>18.312553726129</v>
      </c>
      <c r="E32" s="13">
        <f t="shared" si="18"/>
        <v>16.2487985971429</v>
      </c>
      <c r="F32" s="9" t="s">
        <v>109</v>
      </c>
      <c r="G32" s="6">
        <v>4</v>
      </c>
      <c r="H32" s="11">
        <f t="shared" si="0"/>
        <v>18.312553726129</v>
      </c>
      <c r="I32" s="11">
        <f t="shared" si="1"/>
        <v>291.462553726129</v>
      </c>
      <c r="J32" s="11">
        <f t="shared" si="2"/>
        <v>0.163634894267713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3.33983859533751</v>
      </c>
      <c r="P32" s="11">
        <f t="shared" si="5"/>
        <v>0.546514135419281</v>
      </c>
      <c r="Q32" s="16">
        <f t="shared" si="6"/>
        <v>0.0710468376045066</v>
      </c>
      <c r="R32" s="11">
        <f t="shared" si="7"/>
        <v>0.129143083333333</v>
      </c>
      <c r="S32" s="17">
        <f t="shared" si="8"/>
        <v>0.550140478070564</v>
      </c>
      <c r="T32" s="3">
        <v>0.01</v>
      </c>
      <c r="U32" s="18">
        <f t="shared" si="9"/>
        <v>0.00550140478070564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0.0330514047807056</v>
      </c>
      <c r="AR32" s="25">
        <f t="shared" si="15"/>
        <v>99.3408333333333</v>
      </c>
      <c r="AS32" s="1">
        <f t="shared" si="16"/>
        <v>0.13</v>
      </c>
      <c r="AT32" s="2">
        <f>$E$4/12</f>
        <v>0.5</v>
      </c>
      <c r="AU32" s="1">
        <f t="shared" si="17"/>
        <v>1429.90070782926</v>
      </c>
    </row>
    <row r="33" s="1" customFormat="1" spans="1:47">
      <c r="A33" s="6"/>
      <c r="B33" s="6"/>
      <c r="C33" s="9">
        <v>4</v>
      </c>
      <c r="D33" s="12">
        <v>22.7136172443333</v>
      </c>
      <c r="E33" s="13">
        <f t="shared" si="18"/>
        <v>18.312553726129</v>
      </c>
      <c r="F33" s="9" t="s">
        <v>109</v>
      </c>
      <c r="G33" s="6">
        <v>5</v>
      </c>
      <c r="H33" s="11">
        <f t="shared" si="0"/>
        <v>22.7136172443333</v>
      </c>
      <c r="I33" s="11">
        <f t="shared" si="1"/>
        <v>295.863617244333</v>
      </c>
      <c r="J33" s="11">
        <f t="shared" si="2"/>
        <v>0.268962537544878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2.65365823692232</v>
      </c>
      <c r="O33" s="11">
        <f t="shared" si="19"/>
        <v>1.13307455632924</v>
      </c>
      <c r="P33" s="11">
        <f t="shared" si="5"/>
        <v>0.30475460789785</v>
      </c>
      <c r="Q33" s="16">
        <f t="shared" si="6"/>
        <v>0.0396180990267205</v>
      </c>
      <c r="R33" s="11">
        <f t="shared" si="7"/>
        <v>0.129143083333333</v>
      </c>
      <c r="S33" s="17">
        <f t="shared" si="8"/>
        <v>0.306776778160559</v>
      </c>
      <c r="T33" s="3">
        <v>0.01</v>
      </c>
      <c r="U33" s="18">
        <f t="shared" si="9"/>
        <v>0.00306776778160559</v>
      </c>
      <c r="V33" s="17"/>
      <c r="W33" s="3"/>
      <c r="X33" s="18"/>
      <c r="Y33" s="19">
        <v>0.05</v>
      </c>
      <c r="Z33" s="3">
        <v>0.21</v>
      </c>
      <c r="AA33" s="20">
        <f t="shared" si="10"/>
        <v>0.0105</v>
      </c>
      <c r="AB33" s="3">
        <v>0.02</v>
      </c>
      <c r="AC33" s="3">
        <v>0.29</v>
      </c>
      <c r="AD33" s="20">
        <f t="shared" si="11"/>
        <v>0.0058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0.0360677677816056</v>
      </c>
      <c r="AR33" s="25">
        <f t="shared" si="15"/>
        <v>99.3408333333333</v>
      </c>
      <c r="AS33" s="1">
        <f t="shared" si="16"/>
        <v>0.13</v>
      </c>
      <c r="AT33" s="2">
        <f>$E$4/12</f>
        <v>0.5</v>
      </c>
      <c r="AU33" s="1">
        <f t="shared" si="17"/>
        <v>1560.39741798951</v>
      </c>
    </row>
    <row r="34" s="1" customFormat="1" spans="1:47">
      <c r="A34" s="6"/>
      <c r="B34" s="6"/>
      <c r="C34" s="9">
        <v>5</v>
      </c>
      <c r="D34" s="12">
        <v>24.2513899483871</v>
      </c>
      <c r="E34" s="13">
        <f t="shared" si="18"/>
        <v>22.7136172443333</v>
      </c>
      <c r="F34" s="9" t="s">
        <v>111</v>
      </c>
      <c r="G34" s="6">
        <v>6</v>
      </c>
      <c r="H34" s="11">
        <f t="shared" si="0"/>
        <v>24.2513899483871</v>
      </c>
      <c r="I34" s="11">
        <f t="shared" si="1"/>
        <v>297.401389948387</v>
      </c>
      <c r="J34" s="11">
        <f t="shared" si="2"/>
        <v>0.31885559684841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1.82172828176473</v>
      </c>
      <c r="P34" s="11">
        <f t="shared" si="5"/>
        <v>0.58086825857772</v>
      </c>
      <c r="Q34" s="16">
        <f t="shared" si="6"/>
        <v>0.0755128736151037</v>
      </c>
      <c r="R34" s="11">
        <f t="shared" si="7"/>
        <v>0.129143083333333</v>
      </c>
      <c r="S34" s="17">
        <f t="shared" si="8"/>
        <v>0.584722554751123</v>
      </c>
      <c r="T34" s="3">
        <v>0.01</v>
      </c>
      <c r="U34" s="18">
        <f t="shared" si="9"/>
        <v>0.00584722554751123</v>
      </c>
      <c r="V34" s="17"/>
      <c r="W34" s="3"/>
      <c r="X34" s="18"/>
      <c r="Y34" s="19">
        <v>0.05</v>
      </c>
      <c r="Z34" s="3">
        <v>0.21</v>
      </c>
      <c r="AA34" s="20">
        <f t="shared" si="10"/>
        <v>0.0105</v>
      </c>
      <c r="AB34" s="3">
        <v>0.02</v>
      </c>
      <c r="AC34" s="3">
        <v>0.29</v>
      </c>
      <c r="AD34" s="20">
        <f t="shared" si="11"/>
        <v>0.0058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0.0388472255475112</v>
      </c>
      <c r="AR34" s="25">
        <f t="shared" si="15"/>
        <v>99.3408333333333</v>
      </c>
      <c r="AS34" s="1">
        <f t="shared" si="16"/>
        <v>0.13</v>
      </c>
      <c r="AT34" s="2">
        <f>$E$4/12</f>
        <v>0.5</v>
      </c>
      <c r="AU34" s="1">
        <f t="shared" si="17"/>
        <v>1680.6449128606</v>
      </c>
    </row>
    <row r="35" s="1" customFormat="1" spans="1:47">
      <c r="A35" s="6"/>
      <c r="B35" s="6"/>
      <c r="C35" s="9">
        <v>6</v>
      </c>
      <c r="D35" s="12">
        <v>27.4632439476667</v>
      </c>
      <c r="E35" s="13">
        <f t="shared" si="18"/>
        <v>24.2513899483871</v>
      </c>
      <c r="F35" s="9" t="s">
        <v>109</v>
      </c>
      <c r="G35" s="6">
        <v>7</v>
      </c>
      <c r="H35" s="11">
        <f t="shared" si="0"/>
        <v>27.4632439476667</v>
      </c>
      <c r="I35" s="11">
        <f t="shared" si="1"/>
        <v>300.613243947667</v>
      </c>
      <c r="J35" s="11">
        <f t="shared" si="2"/>
        <v>0.452387380809684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2.23426835652034</v>
      </c>
      <c r="P35" s="11">
        <f t="shared" si="5"/>
        <v>1.01075480983219</v>
      </c>
      <c r="Q35" s="16">
        <f t="shared" si="6"/>
        <v>0.131398125278185</v>
      </c>
      <c r="R35" s="11">
        <f t="shared" si="7"/>
        <v>0.129143083333333</v>
      </c>
      <c r="S35" s="17">
        <f t="shared" si="8"/>
        <v>1.01746157739654</v>
      </c>
      <c r="T35" s="3">
        <v>0.01</v>
      </c>
      <c r="U35" s="18">
        <f t="shared" si="9"/>
        <v>0.0101746157739654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0.0431746157739654</v>
      </c>
      <c r="AR35" s="25">
        <f t="shared" si="15"/>
        <v>99.3408333333333</v>
      </c>
      <c r="AS35" s="1">
        <f t="shared" si="16"/>
        <v>0.13</v>
      </c>
      <c r="AT35" s="2">
        <f>$E$4/12</f>
        <v>0.5</v>
      </c>
      <c r="AU35" s="1">
        <f t="shared" si="17"/>
        <v>1867.86050593192</v>
      </c>
    </row>
    <row r="36" s="1" customFormat="1" spans="1:47">
      <c r="A36" s="6"/>
      <c r="B36" s="6"/>
      <c r="C36" s="9">
        <v>7</v>
      </c>
      <c r="D36" s="12">
        <v>28.1312124006452</v>
      </c>
      <c r="E36" s="13">
        <f t="shared" si="18"/>
        <v>27.4632439476667</v>
      </c>
      <c r="F36" s="9" t="s">
        <v>109</v>
      </c>
      <c r="G36" s="6">
        <v>8</v>
      </c>
      <c r="H36" s="11">
        <f t="shared" si="0"/>
        <v>28.1312124006452</v>
      </c>
      <c r="I36" s="11">
        <f t="shared" si="1"/>
        <v>301.281212400645</v>
      </c>
      <c r="J36" s="11">
        <f t="shared" si="2"/>
        <v>0.486068687456932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2.21692188002148</v>
      </c>
      <c r="P36" s="11">
        <f t="shared" si="5"/>
        <v>1.07757630841659</v>
      </c>
      <c r="Q36" s="16">
        <f t="shared" si="6"/>
        <v>0.140084920094157</v>
      </c>
      <c r="R36" s="11">
        <f t="shared" si="7"/>
        <v>0.129143083333333</v>
      </c>
      <c r="S36" s="17">
        <f t="shared" si="8"/>
        <v>1.08472646368975</v>
      </c>
      <c r="T36" s="3">
        <v>0.01</v>
      </c>
      <c r="U36" s="18">
        <f t="shared" si="9"/>
        <v>0.0108472646368975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0.0438472646368975</v>
      </c>
      <c r="AR36" s="25">
        <f t="shared" si="15"/>
        <v>99.3408333333333</v>
      </c>
      <c r="AS36" s="1">
        <f t="shared" si="16"/>
        <v>0.13</v>
      </c>
      <c r="AT36" s="2">
        <f>$E$4/12</f>
        <v>0.5</v>
      </c>
      <c r="AU36" s="1">
        <f t="shared" si="17"/>
        <v>1896.96126856543</v>
      </c>
    </row>
    <row r="37" s="1" customFormat="1" spans="1:47">
      <c r="A37" s="6"/>
      <c r="B37" s="6"/>
      <c r="C37" s="9">
        <v>8</v>
      </c>
      <c r="D37" s="12">
        <v>28.102672146129</v>
      </c>
      <c r="E37" s="13">
        <f t="shared" si="18"/>
        <v>28.1312124006452</v>
      </c>
      <c r="F37" s="9" t="s">
        <v>109</v>
      </c>
      <c r="G37" s="6">
        <v>9</v>
      </c>
      <c r="H37" s="11">
        <f t="shared" si="0"/>
        <v>28.102672146129</v>
      </c>
      <c r="I37" s="11">
        <f t="shared" si="1"/>
        <v>301.252672146129</v>
      </c>
      <c r="J37" s="11">
        <f t="shared" si="2"/>
        <v>0.484582739461312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2.13275390493822</v>
      </c>
      <c r="P37" s="11">
        <f t="shared" si="5"/>
        <v>1.03349572985177</v>
      </c>
      <c r="Q37" s="16">
        <f t="shared" si="6"/>
        <v>0.13435444488073</v>
      </c>
      <c r="R37" s="11">
        <f t="shared" si="7"/>
        <v>0.129143083333333</v>
      </c>
      <c r="S37" s="17">
        <f t="shared" si="8"/>
        <v>1.04035339263154</v>
      </c>
      <c r="T37" s="3">
        <v>0.01</v>
      </c>
      <c r="U37" s="18">
        <f t="shared" si="9"/>
        <v>0.0104035339263154</v>
      </c>
      <c r="V37" s="17"/>
      <c r="W37" s="3"/>
      <c r="X37" s="18"/>
      <c r="Y37" s="19">
        <v>0.05</v>
      </c>
      <c r="Z37" s="3">
        <v>0.21</v>
      </c>
      <c r="AA37" s="20">
        <f t="shared" si="10"/>
        <v>0.0105</v>
      </c>
      <c r="AB37" s="3">
        <v>0.02</v>
      </c>
      <c r="AC37" s="3">
        <v>0.29</v>
      </c>
      <c r="AD37" s="20">
        <f t="shared" si="11"/>
        <v>0.0058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0.0434035339263154</v>
      </c>
      <c r="AR37" s="25">
        <f t="shared" si="15"/>
        <v>99.3408333333333</v>
      </c>
      <c r="AS37" s="1">
        <f t="shared" si="16"/>
        <v>0.13</v>
      </c>
      <c r="AT37" s="2">
        <f>$E$4/12</f>
        <v>0.5</v>
      </c>
      <c r="AU37" s="1">
        <f t="shared" si="17"/>
        <v>1877.76417660045</v>
      </c>
    </row>
    <row r="38" s="1" customFormat="1" spans="1:47">
      <c r="A38" s="6"/>
      <c r="B38" s="6"/>
      <c r="C38" s="9">
        <v>9</v>
      </c>
      <c r="D38" s="12">
        <v>26.7000928503333</v>
      </c>
      <c r="E38" s="13">
        <f t="shared" si="18"/>
        <v>28.102672146129</v>
      </c>
      <c r="F38" s="9" t="s">
        <v>109</v>
      </c>
      <c r="G38" s="6">
        <v>10</v>
      </c>
      <c r="H38" s="11">
        <f t="shared" si="0"/>
        <v>26.7000928503333</v>
      </c>
      <c r="I38" s="11">
        <f t="shared" si="1"/>
        <v>299.850092850333</v>
      </c>
      <c r="J38" s="11">
        <f t="shared" si="2"/>
        <v>0.416590365678183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2.09266650841978</v>
      </c>
      <c r="P38" s="11">
        <f t="shared" si="5"/>
        <v>0.871784705985082</v>
      </c>
      <c r="Q38" s="16">
        <f t="shared" si="6"/>
        <v>0.113332011778061</v>
      </c>
      <c r="R38" s="11">
        <f t="shared" si="7"/>
        <v>0.129143083333333</v>
      </c>
      <c r="S38" s="17">
        <f t="shared" si="8"/>
        <v>0.877569350621263</v>
      </c>
      <c r="T38" s="3">
        <v>0.01</v>
      </c>
      <c r="U38" s="18">
        <f t="shared" si="9"/>
        <v>0.00877569350621263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0.0382256935062126</v>
      </c>
      <c r="AR38" s="25">
        <f t="shared" si="15"/>
        <v>99.3408333333333</v>
      </c>
      <c r="AS38" s="1">
        <f t="shared" si="16"/>
        <v>0.13</v>
      </c>
      <c r="AT38" s="2">
        <f>$E$4/12</f>
        <v>0.5</v>
      </c>
      <c r="AU38" s="1">
        <f t="shared" si="17"/>
        <v>1653.75561385234</v>
      </c>
    </row>
    <row r="39" s="1" customFormat="1" spans="1:47">
      <c r="A39" s="6"/>
      <c r="B39" s="6"/>
      <c r="C39" s="9">
        <v>10</v>
      </c>
      <c r="D39" s="12">
        <v>23.8599149974193</v>
      </c>
      <c r="E39" s="13">
        <f t="shared" si="18"/>
        <v>26.7000928503333</v>
      </c>
      <c r="F39" s="9" t="s">
        <v>109</v>
      </c>
      <c r="G39" s="6">
        <v>11</v>
      </c>
      <c r="H39" s="11">
        <f t="shared" si="0"/>
        <v>23.8599149974193</v>
      </c>
      <c r="I39" s="11">
        <f t="shared" si="1"/>
        <v>297.009914997419</v>
      </c>
      <c r="J39" s="11">
        <f t="shared" si="2"/>
        <v>0.305388837505703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1.15983771231296</v>
      </c>
      <c r="O39" s="11">
        <f t="shared" si="19"/>
        <v>1.05445242345507</v>
      </c>
      <c r="P39" s="11">
        <f t="shared" si="5"/>
        <v>0.322017999804014</v>
      </c>
      <c r="Q39" s="16">
        <f t="shared" si="6"/>
        <v>0.0418623399745218</v>
      </c>
      <c r="R39" s="11">
        <f t="shared" si="7"/>
        <v>0.129143083333333</v>
      </c>
      <c r="S39" s="17">
        <f t="shared" si="8"/>
        <v>0.32415471966447</v>
      </c>
      <c r="T39" s="3">
        <v>0.01</v>
      </c>
      <c r="U39" s="18">
        <f t="shared" si="9"/>
        <v>0.0032415471966447</v>
      </c>
      <c r="V39" s="17"/>
      <c r="W39" s="3"/>
      <c r="X39" s="18"/>
      <c r="Y39" s="19">
        <v>0.04</v>
      </c>
      <c r="Z39" s="3">
        <v>0.21</v>
      </c>
      <c r="AA39" s="20">
        <f t="shared" si="10"/>
        <v>0.0084</v>
      </c>
      <c r="AB39" s="3">
        <v>0.015</v>
      </c>
      <c r="AC39" s="3">
        <v>0.29</v>
      </c>
      <c r="AD39" s="20">
        <f t="shared" si="11"/>
        <v>0.00435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0.0326915471966447</v>
      </c>
      <c r="AR39" s="25">
        <f t="shared" si="15"/>
        <v>99.3408333333333</v>
      </c>
      <c r="AS39" s="1">
        <f t="shared" si="16"/>
        <v>0.13</v>
      </c>
      <c r="AT39" s="2">
        <f>$E$4/12</f>
        <v>0.5</v>
      </c>
      <c r="AU39" s="1">
        <f t="shared" si="17"/>
        <v>1414.33221331048</v>
      </c>
    </row>
    <row r="40" s="1" customFormat="1" spans="1:48">
      <c r="A40" s="6"/>
      <c r="B40" s="6"/>
      <c r="C40" s="9">
        <v>11</v>
      </c>
      <c r="D40" s="12">
        <v>19.508134796</v>
      </c>
      <c r="E40" s="13">
        <f t="shared" si="18"/>
        <v>23.8599149974193</v>
      </c>
      <c r="F40" s="9" t="s">
        <v>111</v>
      </c>
      <c r="G40" s="6">
        <v>12</v>
      </c>
      <c r="H40" s="11">
        <f t="shared" si="0"/>
        <v>19.508134796</v>
      </c>
      <c r="I40" s="11">
        <f t="shared" si="1"/>
        <v>292.658134796</v>
      </c>
      <c r="J40" s="11">
        <f t="shared" si="2"/>
        <v>0.187562507908192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1.72584275698439</v>
      </c>
      <c r="P40" s="11">
        <f t="shared" si="5"/>
        <v>0.32370339575518</v>
      </c>
      <c r="Q40" s="16">
        <f t="shared" si="6"/>
        <v>0.0420814414481734</v>
      </c>
      <c r="R40" s="11">
        <f t="shared" si="7"/>
        <v>0.129143083333333</v>
      </c>
      <c r="S40" s="17">
        <f t="shared" si="8"/>
        <v>0.325851298900433</v>
      </c>
      <c r="T40" s="3">
        <v>0.01</v>
      </c>
      <c r="U40" s="18">
        <f t="shared" si="9"/>
        <v>0.00325851298900433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0.0270585129890043</v>
      </c>
      <c r="AR40" s="25">
        <f t="shared" si="15"/>
        <v>99.3408333333333</v>
      </c>
      <c r="AS40" s="1">
        <f t="shared" si="16"/>
        <v>0.13</v>
      </c>
      <c r="AT40" s="2">
        <f>$E$4/12</f>
        <v>0.5</v>
      </c>
      <c r="AU40" s="1">
        <f t="shared" si="17"/>
        <v>1170.63063226805</v>
      </c>
      <c r="AV40" s="1">
        <f>SUM(AU29:AU40)</f>
        <v>17915.0753212094</v>
      </c>
    </row>
    <row r="41" s="1" customFormat="1" spans="1:46">
      <c r="A41" s="6"/>
      <c r="B41" s="6"/>
      <c r="C41" s="9">
        <v>12</v>
      </c>
      <c r="D41" s="12">
        <v>15.4855355829032</v>
      </c>
      <c r="E41" s="13">
        <f t="shared" si="18"/>
        <v>19.508134796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14.4</v>
      </c>
      <c r="E44" s="9"/>
      <c r="F44" s="9"/>
      <c r="G44" s="6">
        <v>1</v>
      </c>
      <c r="H44" s="11">
        <f t="shared" ref="H44:H55" si="20">E45</f>
        <v>14.4</v>
      </c>
      <c r="I44" s="11">
        <f t="shared" ref="I44:I55" si="21">H44+273.15</f>
        <v>287.55</v>
      </c>
      <c r="J44" s="11">
        <f t="shared" ref="J44:J55" si="22">EXP(($C$18*(I44-$C$16))/($C$19*I44*$C$16))</f>
        <v>0.103864741781117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0.100993920318287</v>
      </c>
      <c r="Q44" s="16">
        <f t="shared" ref="Q44:Q55" si="26">P44*$B$46</f>
        <v>0.0131292096413773</v>
      </c>
      <c r="R44" s="11">
        <f t="shared" ref="R44:R55" si="27">L44*$B$46</f>
        <v>0.1264068</v>
      </c>
      <c r="S44" s="17">
        <f t="shared" ref="S44:S55" si="28">Q44/R44</f>
        <v>0.103864741781117</v>
      </c>
      <c r="T44" s="3">
        <v>0.01</v>
      </c>
      <c r="U44" s="18">
        <f t="shared" ref="U44:U55" si="29">S44*T44</f>
        <v>0.00103864741781117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0.0201386474178112</v>
      </c>
      <c r="AR44" s="25">
        <f t="shared" ref="AR44:AR55" si="35">$B$44/12</f>
        <v>97.236</v>
      </c>
      <c r="AS44" s="1">
        <f t="shared" ref="AS44:AS55" si="36">$B$46</f>
        <v>0.13</v>
      </c>
      <c r="AT44" s="2">
        <f>$E$3/12</f>
        <v>9.53333333333333</v>
      </c>
      <c r="AU44" s="1">
        <f t="shared" ref="AU44:AU55" si="37">AT44*10000*AS44*0.67*AR44*AQ44</f>
        <v>16259.9915973469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13.8456158506774</v>
      </c>
      <c r="E45" s="13">
        <f t="shared" ref="E45:E56" si="38">D44</f>
        <v>14.4</v>
      </c>
      <c r="F45" s="9" t="s">
        <v>109</v>
      </c>
      <c r="G45" s="6">
        <v>2</v>
      </c>
      <c r="H45" s="11">
        <f t="shared" si="20"/>
        <v>13.8456158506774</v>
      </c>
      <c r="I45" s="11">
        <f t="shared" si="21"/>
        <v>286.995615850677</v>
      </c>
      <c r="J45" s="11">
        <f t="shared" si="22"/>
        <v>0.0972884647610425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1.84372607968171</v>
      </c>
      <c r="P45" s="11">
        <f t="shared" si="25"/>
        <v>0.179373279732129</v>
      </c>
      <c r="Q45" s="16">
        <f t="shared" si="26"/>
        <v>0.0233185263651768</v>
      </c>
      <c r="R45" s="11">
        <f t="shared" si="27"/>
        <v>0.1264068</v>
      </c>
      <c r="S45" s="17">
        <f t="shared" si="28"/>
        <v>0.184472088251398</v>
      </c>
      <c r="T45" s="3">
        <v>0.01</v>
      </c>
      <c r="U45" s="18">
        <f t="shared" si="29"/>
        <v>0.00184472088251398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0.020944720882514</v>
      </c>
      <c r="AR45" s="25">
        <f t="shared" si="35"/>
        <v>97.236</v>
      </c>
      <c r="AS45" s="1">
        <f t="shared" si="36"/>
        <v>0.13</v>
      </c>
      <c r="AT45" s="2">
        <f>$E$3/12</f>
        <v>9.53333333333333</v>
      </c>
      <c r="AU45" s="1">
        <f t="shared" si="37"/>
        <v>16910.8172208851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16.2487985971429</v>
      </c>
      <c r="E46" s="13">
        <f t="shared" si="38"/>
        <v>13.8456158506774</v>
      </c>
      <c r="F46" s="9" t="s">
        <v>109</v>
      </c>
      <c r="G46" s="6">
        <v>3</v>
      </c>
      <c r="H46" s="11">
        <f t="shared" si="20"/>
        <v>16.2487985971429</v>
      </c>
      <c r="I46" s="11">
        <f t="shared" si="21"/>
        <v>289.398798597143</v>
      </c>
      <c r="J46" s="11">
        <f t="shared" si="22"/>
        <v>0.128947944802983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2.63671279994958</v>
      </c>
      <c r="P46" s="11">
        <f t="shared" si="25"/>
        <v>0.339998696589216</v>
      </c>
      <c r="Q46" s="16">
        <f t="shared" si="26"/>
        <v>0.0441998305565981</v>
      </c>
      <c r="R46" s="11">
        <f t="shared" si="27"/>
        <v>0.1264068</v>
      </c>
      <c r="S46" s="17">
        <f t="shared" si="28"/>
        <v>0.349663392765248</v>
      </c>
      <c r="T46" s="3">
        <v>0.01</v>
      </c>
      <c r="U46" s="18">
        <f t="shared" si="29"/>
        <v>0.00349663392765248</v>
      </c>
      <c r="V46" s="17"/>
      <c r="W46" s="3"/>
      <c r="X46" s="18"/>
      <c r="Y46" s="19">
        <v>0.04</v>
      </c>
      <c r="Z46" s="3">
        <v>0.29</v>
      </c>
      <c r="AA46" s="20">
        <f t="shared" si="30"/>
        <v>0.0116</v>
      </c>
      <c r="AB46" s="3">
        <v>0.015</v>
      </c>
      <c r="AC46" s="3">
        <v>0.28</v>
      </c>
      <c r="AD46" s="20">
        <f t="shared" si="31"/>
        <v>0.0042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0.0297966339276525</v>
      </c>
      <c r="AR46" s="25">
        <f t="shared" si="35"/>
        <v>97.236</v>
      </c>
      <c r="AS46" s="1">
        <f t="shared" si="36"/>
        <v>0.13</v>
      </c>
      <c r="AT46" s="2">
        <f>$E$3/12</f>
        <v>9.53333333333333</v>
      </c>
      <c r="AU46" s="1">
        <f t="shared" si="37"/>
        <v>24057.8727677785</v>
      </c>
    </row>
    <row r="47" s="1" customFormat="1" spans="1:47">
      <c r="A47" s="6"/>
      <c r="B47" s="6"/>
      <c r="C47" s="9">
        <v>3</v>
      </c>
      <c r="D47" s="12">
        <v>18.312553726129</v>
      </c>
      <c r="E47" s="13">
        <f t="shared" si="38"/>
        <v>16.2487985971429</v>
      </c>
      <c r="F47" s="9" t="s">
        <v>109</v>
      </c>
      <c r="G47" s="6">
        <v>4</v>
      </c>
      <c r="H47" s="11">
        <f t="shared" si="20"/>
        <v>18.312553726129</v>
      </c>
      <c r="I47" s="11">
        <f t="shared" si="21"/>
        <v>291.462553726129</v>
      </c>
      <c r="J47" s="11">
        <f t="shared" si="22"/>
        <v>0.163634894267713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3.26907410336037</v>
      </c>
      <c r="P47" s="11">
        <f t="shared" si="25"/>
        <v>0.534934595256693</v>
      </c>
      <c r="Q47" s="16">
        <f t="shared" si="26"/>
        <v>0.0695414973833701</v>
      </c>
      <c r="R47" s="11">
        <f t="shared" si="27"/>
        <v>0.1264068</v>
      </c>
      <c r="S47" s="17">
        <f t="shared" si="28"/>
        <v>0.550140478070563</v>
      </c>
      <c r="T47" s="3">
        <v>0.01</v>
      </c>
      <c r="U47" s="18">
        <f t="shared" si="29"/>
        <v>0.00550140478070563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0.0318014047807056</v>
      </c>
      <c r="AR47" s="25">
        <f t="shared" si="35"/>
        <v>97.236</v>
      </c>
      <c r="AS47" s="1">
        <f t="shared" si="36"/>
        <v>0.13</v>
      </c>
      <c r="AT47" s="2">
        <f>$E$3/12</f>
        <v>9.53333333333333</v>
      </c>
      <c r="AU47" s="1">
        <f t="shared" si="37"/>
        <v>25676.5295002271</v>
      </c>
    </row>
    <row r="48" s="1" customFormat="1" spans="1:47">
      <c r="A48" s="6"/>
      <c r="B48" s="6"/>
      <c r="C48" s="9">
        <v>4</v>
      </c>
      <c r="D48" s="12">
        <v>22.7136172443333</v>
      </c>
      <c r="E48" s="13">
        <f t="shared" si="38"/>
        <v>18.312553726129</v>
      </c>
      <c r="F48" s="9" t="s">
        <v>109</v>
      </c>
      <c r="G48" s="6">
        <v>5</v>
      </c>
      <c r="H48" s="11">
        <f t="shared" si="20"/>
        <v>22.7136172443333</v>
      </c>
      <c r="I48" s="11">
        <f t="shared" si="21"/>
        <v>295.863617244333</v>
      </c>
      <c r="J48" s="11">
        <f t="shared" si="22"/>
        <v>0.268962537544878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2.59743253269849</v>
      </c>
      <c r="O48" s="11">
        <f t="shared" si="39"/>
        <v>1.10906697540518</v>
      </c>
      <c r="P48" s="11">
        <f t="shared" si="25"/>
        <v>0.298297468012201</v>
      </c>
      <c r="Q48" s="16">
        <f t="shared" si="26"/>
        <v>0.0387786708415861</v>
      </c>
      <c r="R48" s="11">
        <f t="shared" si="27"/>
        <v>0.1264068</v>
      </c>
      <c r="S48" s="17">
        <f t="shared" si="28"/>
        <v>0.306776778160559</v>
      </c>
      <c r="T48" s="3">
        <v>0.01</v>
      </c>
      <c r="U48" s="18">
        <f t="shared" si="29"/>
        <v>0.00306776778160559</v>
      </c>
      <c r="V48" s="17"/>
      <c r="W48" s="3"/>
      <c r="X48" s="18"/>
      <c r="Y48" s="19">
        <v>0.05</v>
      </c>
      <c r="Z48" s="3">
        <v>0.29</v>
      </c>
      <c r="AA48" s="20">
        <f t="shared" si="30"/>
        <v>0.0145</v>
      </c>
      <c r="AB48" s="3">
        <v>0.02</v>
      </c>
      <c r="AC48" s="3">
        <v>0.28</v>
      </c>
      <c r="AD48" s="20">
        <f t="shared" si="31"/>
        <v>0.0056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0.0354177677816056</v>
      </c>
      <c r="AR48" s="25">
        <f t="shared" si="35"/>
        <v>97.236</v>
      </c>
      <c r="AS48" s="1">
        <f t="shared" si="36"/>
        <v>0.13</v>
      </c>
      <c r="AT48" s="2">
        <f>$E$3/12</f>
        <v>9.53333333333333</v>
      </c>
      <c r="AU48" s="1">
        <f t="shared" si="37"/>
        <v>28596.3895478083</v>
      </c>
    </row>
    <row r="49" s="1" customFormat="1" spans="1:47">
      <c r="A49" s="6"/>
      <c r="B49" s="6"/>
      <c r="C49" s="9">
        <v>5</v>
      </c>
      <c r="D49" s="12">
        <v>24.2513899483871</v>
      </c>
      <c r="E49" s="13">
        <f t="shared" si="38"/>
        <v>22.7136172443333</v>
      </c>
      <c r="F49" s="9" t="s">
        <v>111</v>
      </c>
      <c r="G49" s="6">
        <v>6</v>
      </c>
      <c r="H49" s="11">
        <f t="shared" si="20"/>
        <v>24.2513899483871</v>
      </c>
      <c r="I49" s="11">
        <f t="shared" si="21"/>
        <v>297.401389948387</v>
      </c>
      <c r="J49" s="11">
        <f t="shared" si="22"/>
        <v>0.31885559684841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1.78312950739298</v>
      </c>
      <c r="P49" s="11">
        <f t="shared" si="25"/>
        <v>0.568560823337801</v>
      </c>
      <c r="Q49" s="16">
        <f t="shared" si="26"/>
        <v>0.0739129070339141</v>
      </c>
      <c r="R49" s="11">
        <f t="shared" si="27"/>
        <v>0.1264068</v>
      </c>
      <c r="S49" s="17">
        <f t="shared" si="28"/>
        <v>0.584722554751122</v>
      </c>
      <c r="T49" s="3">
        <v>0.01</v>
      </c>
      <c r="U49" s="18">
        <f t="shared" si="29"/>
        <v>0.00584722554751122</v>
      </c>
      <c r="V49" s="17"/>
      <c r="W49" s="3"/>
      <c r="X49" s="18"/>
      <c r="Y49" s="19">
        <v>0.05</v>
      </c>
      <c r="Z49" s="3">
        <v>0.29</v>
      </c>
      <c r="AA49" s="20">
        <f t="shared" si="30"/>
        <v>0.0145</v>
      </c>
      <c r="AB49" s="3">
        <v>0.02</v>
      </c>
      <c r="AC49" s="3">
        <v>0.28</v>
      </c>
      <c r="AD49" s="20">
        <f t="shared" si="31"/>
        <v>0.0056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0.0381972255475112</v>
      </c>
      <c r="AR49" s="25">
        <f t="shared" si="35"/>
        <v>97.236</v>
      </c>
      <c r="AS49" s="1">
        <f t="shared" si="36"/>
        <v>0.13</v>
      </c>
      <c r="AT49" s="2">
        <f>$E$3/12</f>
        <v>9.53333333333333</v>
      </c>
      <c r="AU49" s="1">
        <f t="shared" si="37"/>
        <v>30840.5303275329</v>
      </c>
    </row>
    <row r="50" s="1" customFormat="1" spans="1:47">
      <c r="A50" s="6"/>
      <c r="B50" s="6"/>
      <c r="C50" s="9">
        <v>6</v>
      </c>
      <c r="D50" s="12">
        <v>27.4632439476667</v>
      </c>
      <c r="E50" s="13">
        <f t="shared" si="38"/>
        <v>24.2513899483871</v>
      </c>
      <c r="F50" s="9" t="s">
        <v>109</v>
      </c>
      <c r="G50" s="6">
        <v>7</v>
      </c>
      <c r="H50" s="11">
        <f t="shared" si="20"/>
        <v>27.4632439476667</v>
      </c>
      <c r="I50" s="11">
        <f t="shared" si="21"/>
        <v>300.613243947667</v>
      </c>
      <c r="J50" s="11">
        <f t="shared" si="22"/>
        <v>0.452387380809684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2.18692868405518</v>
      </c>
      <c r="P50" s="11">
        <f t="shared" si="25"/>
        <v>0.989338939397293</v>
      </c>
      <c r="Q50" s="16">
        <f t="shared" si="26"/>
        <v>0.128614062121648</v>
      </c>
      <c r="R50" s="11">
        <f t="shared" si="27"/>
        <v>0.1264068</v>
      </c>
      <c r="S50" s="17">
        <f t="shared" si="28"/>
        <v>1.01746157739653</v>
      </c>
      <c r="T50" s="3">
        <v>0.01</v>
      </c>
      <c r="U50" s="18">
        <f t="shared" si="29"/>
        <v>0.0101746157739653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0.0425246157739653</v>
      </c>
      <c r="AR50" s="25">
        <f t="shared" si="35"/>
        <v>97.236</v>
      </c>
      <c r="AS50" s="1">
        <f t="shared" si="36"/>
        <v>0.13</v>
      </c>
      <c r="AT50" s="2">
        <f>$E$3/12</f>
        <v>9.53333333333333</v>
      </c>
      <c r="AU50" s="1">
        <f t="shared" si="37"/>
        <v>34334.4754401701</v>
      </c>
    </row>
    <row r="51" s="1" customFormat="1" spans="1:47">
      <c r="A51" s="6"/>
      <c r="B51" s="6"/>
      <c r="C51" s="9">
        <v>7</v>
      </c>
      <c r="D51" s="12">
        <v>28.1312124006452</v>
      </c>
      <c r="E51" s="13">
        <f t="shared" si="38"/>
        <v>27.4632439476667</v>
      </c>
      <c r="F51" s="9" t="s">
        <v>109</v>
      </c>
      <c r="G51" s="6">
        <v>8</v>
      </c>
      <c r="H51" s="11">
        <f t="shared" si="20"/>
        <v>28.1312124006452</v>
      </c>
      <c r="I51" s="11">
        <f t="shared" si="21"/>
        <v>301.281212400645</v>
      </c>
      <c r="J51" s="11">
        <f t="shared" si="22"/>
        <v>0.486068687456932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2.16994974465789</v>
      </c>
      <c r="P51" s="11">
        <f t="shared" si="25"/>
        <v>1.05474462423337</v>
      </c>
      <c r="Q51" s="16">
        <f t="shared" si="26"/>
        <v>0.137116801150337</v>
      </c>
      <c r="R51" s="11">
        <f t="shared" si="27"/>
        <v>0.1264068</v>
      </c>
      <c r="S51" s="17">
        <f t="shared" si="28"/>
        <v>1.08472646368975</v>
      </c>
      <c r="T51" s="3">
        <v>0.01</v>
      </c>
      <c r="U51" s="18">
        <f t="shared" si="29"/>
        <v>0.0108472646368975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0.0431972646368975</v>
      </c>
      <c r="AR51" s="25">
        <f t="shared" si="35"/>
        <v>97.236</v>
      </c>
      <c r="AS51" s="1">
        <f t="shared" si="36"/>
        <v>0.13</v>
      </c>
      <c r="AT51" s="2">
        <f>$E$3/12</f>
        <v>9.53333333333333</v>
      </c>
      <c r="AU51" s="1">
        <f t="shared" si="37"/>
        <v>34877.5737243959</v>
      </c>
    </row>
    <row r="52" s="1" customFormat="1" spans="1:47">
      <c r="A52" s="6"/>
      <c r="B52" s="6"/>
      <c r="C52" s="9">
        <v>8</v>
      </c>
      <c r="D52" s="12">
        <v>28.102672146129</v>
      </c>
      <c r="E52" s="13">
        <f t="shared" si="38"/>
        <v>28.1312124006452</v>
      </c>
      <c r="F52" s="9" t="s">
        <v>109</v>
      </c>
      <c r="G52" s="6">
        <v>9</v>
      </c>
      <c r="H52" s="11">
        <f t="shared" si="20"/>
        <v>28.102672146129</v>
      </c>
      <c r="I52" s="11">
        <f t="shared" si="21"/>
        <v>301.252672146129</v>
      </c>
      <c r="J52" s="11">
        <f t="shared" si="22"/>
        <v>0.484582739461312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2.08756512042452</v>
      </c>
      <c r="P52" s="11">
        <f t="shared" si="25"/>
        <v>1.0115980248592</v>
      </c>
      <c r="Q52" s="16">
        <f t="shared" si="26"/>
        <v>0.131507743231696</v>
      </c>
      <c r="R52" s="11">
        <f t="shared" si="27"/>
        <v>0.1264068</v>
      </c>
      <c r="S52" s="17">
        <f t="shared" si="28"/>
        <v>1.04035339263154</v>
      </c>
      <c r="T52" s="3">
        <v>0.01</v>
      </c>
      <c r="U52" s="18">
        <f t="shared" si="29"/>
        <v>0.0104035339263154</v>
      </c>
      <c r="V52" s="17"/>
      <c r="W52" s="3"/>
      <c r="X52" s="18"/>
      <c r="Y52" s="19">
        <v>0.05</v>
      </c>
      <c r="Z52" s="3">
        <v>0.29</v>
      </c>
      <c r="AA52" s="20">
        <f t="shared" si="30"/>
        <v>0.0145</v>
      </c>
      <c r="AB52" s="3">
        <v>0.02</v>
      </c>
      <c r="AC52" s="3">
        <v>0.28</v>
      </c>
      <c r="AD52" s="20">
        <f t="shared" si="31"/>
        <v>0.0056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0.0427535339263154</v>
      </c>
      <c r="AR52" s="25">
        <f t="shared" si="35"/>
        <v>97.236</v>
      </c>
      <c r="AS52" s="1">
        <f t="shared" si="36"/>
        <v>0.13</v>
      </c>
      <c r="AT52" s="2">
        <f>$E$3/12</f>
        <v>9.53333333333333</v>
      </c>
      <c r="AU52" s="1">
        <f t="shared" si="37"/>
        <v>34519.3044982725</v>
      </c>
    </row>
    <row r="53" s="1" customFormat="1" spans="1:47">
      <c r="A53" s="6"/>
      <c r="B53" s="6"/>
      <c r="C53" s="9">
        <v>9</v>
      </c>
      <c r="D53" s="12">
        <v>26.7000928503333</v>
      </c>
      <c r="E53" s="13">
        <f t="shared" si="38"/>
        <v>28.102672146129</v>
      </c>
      <c r="F53" s="9" t="s">
        <v>109</v>
      </c>
      <c r="G53" s="6">
        <v>10</v>
      </c>
      <c r="H53" s="11">
        <f t="shared" si="20"/>
        <v>26.7000928503333</v>
      </c>
      <c r="I53" s="11">
        <f t="shared" si="21"/>
        <v>299.850092850333</v>
      </c>
      <c r="J53" s="11">
        <f t="shared" si="22"/>
        <v>0.416590365678183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2.04832709556532</v>
      </c>
      <c r="P53" s="11">
        <f t="shared" si="25"/>
        <v>0.853313333770089</v>
      </c>
      <c r="Q53" s="16">
        <f t="shared" si="26"/>
        <v>0.110930733390112</v>
      </c>
      <c r="R53" s="11">
        <f t="shared" si="27"/>
        <v>0.1264068</v>
      </c>
      <c r="S53" s="17">
        <f t="shared" si="28"/>
        <v>0.877569350621261</v>
      </c>
      <c r="T53" s="3">
        <v>0.01</v>
      </c>
      <c r="U53" s="18">
        <f t="shared" si="29"/>
        <v>0.00877569350621261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0.0368256935062126</v>
      </c>
      <c r="AR53" s="25">
        <f t="shared" si="35"/>
        <v>97.236</v>
      </c>
      <c r="AS53" s="1">
        <f t="shared" si="36"/>
        <v>0.13</v>
      </c>
      <c r="AT53" s="2">
        <f>$E$3/12</f>
        <v>9.53333333333333</v>
      </c>
      <c r="AU53" s="1">
        <f t="shared" si="37"/>
        <v>29733.1521106977</v>
      </c>
    </row>
    <row r="54" s="1" customFormat="1" spans="1:47">
      <c r="A54" s="6"/>
      <c r="B54" s="6"/>
      <c r="C54" s="9">
        <v>10</v>
      </c>
      <c r="D54" s="12">
        <v>23.8599149974193</v>
      </c>
      <c r="E54" s="13">
        <f t="shared" si="38"/>
        <v>26.7000928503333</v>
      </c>
      <c r="F54" s="9" t="s">
        <v>109</v>
      </c>
      <c r="G54" s="6">
        <v>11</v>
      </c>
      <c r="H54" s="11">
        <f t="shared" si="20"/>
        <v>23.8599149974193</v>
      </c>
      <c r="I54" s="11">
        <f t="shared" si="21"/>
        <v>297.009914997419</v>
      </c>
      <c r="J54" s="11">
        <f t="shared" si="22"/>
        <v>0.305388837505703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1.13526307370547</v>
      </c>
      <c r="O54" s="11">
        <f t="shared" si="39"/>
        <v>1.03211068808976</v>
      </c>
      <c r="P54" s="11">
        <f t="shared" si="25"/>
        <v>0.315195083212943</v>
      </c>
      <c r="Q54" s="16">
        <f t="shared" si="26"/>
        <v>0.0409753608176826</v>
      </c>
      <c r="R54" s="11">
        <f t="shared" si="27"/>
        <v>0.1264068</v>
      </c>
      <c r="S54" s="17">
        <f t="shared" si="28"/>
        <v>0.324154719664469</v>
      </c>
      <c r="T54" s="3">
        <v>0.01</v>
      </c>
      <c r="U54" s="18">
        <f t="shared" si="29"/>
        <v>0.00324154719664469</v>
      </c>
      <c r="V54" s="17"/>
      <c r="W54" s="3"/>
      <c r="X54" s="18"/>
      <c r="Y54" s="19">
        <v>0.04</v>
      </c>
      <c r="Z54" s="3">
        <v>0.29</v>
      </c>
      <c r="AA54" s="20">
        <f t="shared" si="30"/>
        <v>0.0116</v>
      </c>
      <c r="AB54" s="3">
        <v>0.015</v>
      </c>
      <c r="AC54" s="3">
        <v>0.28</v>
      </c>
      <c r="AD54" s="20">
        <f t="shared" si="31"/>
        <v>0.0042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0.0312915471966447</v>
      </c>
      <c r="AR54" s="25">
        <f t="shared" si="35"/>
        <v>97.236</v>
      </c>
      <c r="AS54" s="1">
        <f t="shared" si="36"/>
        <v>0.13</v>
      </c>
      <c r="AT54" s="2">
        <f>$E$3/12</f>
        <v>9.53333333333333</v>
      </c>
      <c r="AU54" s="1">
        <f t="shared" si="37"/>
        <v>25264.8692799215</v>
      </c>
    </row>
    <row r="55" s="1" customFormat="1" spans="1:48">
      <c r="A55" s="6"/>
      <c r="B55" s="6"/>
      <c r="C55" s="9">
        <v>11</v>
      </c>
      <c r="D55" s="12">
        <v>19.508134796</v>
      </c>
      <c r="E55" s="13">
        <f t="shared" si="38"/>
        <v>23.8599149974193</v>
      </c>
      <c r="F55" s="9" t="s">
        <v>111</v>
      </c>
      <c r="G55" s="6">
        <v>12</v>
      </c>
      <c r="H55" s="11">
        <f t="shared" si="20"/>
        <v>19.508134796</v>
      </c>
      <c r="I55" s="11">
        <f t="shared" si="21"/>
        <v>292.658134796</v>
      </c>
      <c r="J55" s="11">
        <f t="shared" si="22"/>
        <v>0.187562507908192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1.68927560487682</v>
      </c>
      <c r="P55" s="11">
        <f t="shared" si="25"/>
        <v>0.316844768998824</v>
      </c>
      <c r="Q55" s="16">
        <f t="shared" si="26"/>
        <v>0.0411898199698471</v>
      </c>
      <c r="R55" s="11">
        <f t="shared" si="27"/>
        <v>0.1264068</v>
      </c>
      <c r="S55" s="17">
        <f t="shared" si="28"/>
        <v>0.325851298900432</v>
      </c>
      <c r="T55" s="3">
        <v>0.01</v>
      </c>
      <c r="U55" s="18">
        <f t="shared" si="29"/>
        <v>0.00325851298900432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0.0241085129890043</v>
      </c>
      <c r="AR55" s="25">
        <f t="shared" si="35"/>
        <v>97.236</v>
      </c>
      <c r="AS55" s="1">
        <f t="shared" si="36"/>
        <v>0.13</v>
      </c>
      <c r="AT55" s="2">
        <f>$E$3/12</f>
        <v>9.53333333333333</v>
      </c>
      <c r="AU55" s="1">
        <f t="shared" si="37"/>
        <v>19465.270456994</v>
      </c>
      <c r="AV55" s="1">
        <f>SUM(AU44:AU55)</f>
        <v>320536.77647203</v>
      </c>
    </row>
    <row r="56" s="1" customFormat="1" spans="1:46">
      <c r="A56" s="6"/>
      <c r="B56" s="6"/>
      <c r="C56" s="9">
        <v>12</v>
      </c>
      <c r="D56" s="12">
        <v>15.4855355829032</v>
      </c>
      <c r="E56" s="13">
        <f t="shared" si="38"/>
        <v>19.508134796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14.4</v>
      </c>
      <c r="E60" s="9"/>
      <c r="F60" s="9"/>
      <c r="G60" s="6">
        <v>1</v>
      </c>
      <c r="H60" s="11">
        <f t="shared" ref="H60:H71" si="40">E61</f>
        <v>14.4</v>
      </c>
      <c r="I60" s="11">
        <f t="shared" ref="I60:I71" si="41">H60+273.15</f>
        <v>287.55</v>
      </c>
      <c r="J60" s="11">
        <f t="shared" ref="J60:J71" si="42">EXP(($C$18*(I60-$C$16))/($C$19*I60*$C$16))</f>
        <v>0.103864741781117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0.143302184235407</v>
      </c>
      <c r="Q60" s="16">
        <f t="shared" ref="Q60:Q71" si="46">P60*$B$62</f>
        <v>0.0143302184235407</v>
      </c>
      <c r="R60" s="11">
        <f t="shared" ref="R60:R71" si="47">L60*$B$62</f>
        <v>0.13797</v>
      </c>
      <c r="S60" s="17">
        <f t="shared" ref="S60:S71" si="48">Q60/R60</f>
        <v>0.103864741781117</v>
      </c>
      <c r="T60" s="3">
        <v>0.01</v>
      </c>
      <c r="U60" s="18">
        <f t="shared" ref="U60:U71" si="49">S60*T60</f>
        <v>0.00103864741781117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0.0133386474178112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2.78333333333333</v>
      </c>
      <c r="AU60" s="1">
        <f t="shared" ref="AU60:AU71" si="57">AT60*10000*AS60*0.67*AR60*AQ60</f>
        <v>3431.91466640166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13.8456158506774</v>
      </c>
      <c r="E61" s="13">
        <f t="shared" ref="E61:E72" si="58">D60</f>
        <v>14.4</v>
      </c>
      <c r="F61" s="9" t="s">
        <v>109</v>
      </c>
      <c r="G61" s="6">
        <v>2</v>
      </c>
      <c r="H61" s="11">
        <f t="shared" si="40"/>
        <v>13.8456158506774</v>
      </c>
      <c r="I61" s="11">
        <f t="shared" si="41"/>
        <v>286.995615850677</v>
      </c>
      <c r="J61" s="11">
        <f t="shared" si="42"/>
        <v>0.0972884647610425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2.61609781576459</v>
      </c>
      <c r="P61" s="11">
        <f t="shared" si="45"/>
        <v>0.254516140160454</v>
      </c>
      <c r="Q61" s="16">
        <f t="shared" si="46"/>
        <v>0.0254516140160454</v>
      </c>
      <c r="R61" s="11">
        <f t="shared" si="47"/>
        <v>0.13797</v>
      </c>
      <c r="S61" s="17">
        <f t="shared" si="48"/>
        <v>0.184472088251398</v>
      </c>
      <c r="T61" s="3">
        <v>0.01</v>
      </c>
      <c r="U61" s="18">
        <f t="shared" si="49"/>
        <v>0.00184472088251398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0.014144720882514</v>
      </c>
      <c r="AR61" s="25">
        <f t="shared" si="55"/>
        <v>137.97</v>
      </c>
      <c r="AS61" s="1">
        <f t="shared" si="56"/>
        <v>0.1</v>
      </c>
      <c r="AT61" s="2">
        <f>$E$5/12</f>
        <v>2.78333333333333</v>
      </c>
      <c r="AU61" s="1">
        <f t="shared" si="57"/>
        <v>3639.31015854255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16.2487985971429</v>
      </c>
      <c r="E62" s="13">
        <f t="shared" si="58"/>
        <v>13.8456158506774</v>
      </c>
      <c r="F62" s="9" t="s">
        <v>109</v>
      </c>
      <c r="G62" s="6">
        <v>3</v>
      </c>
      <c r="H62" s="11">
        <f t="shared" si="40"/>
        <v>16.2487985971429</v>
      </c>
      <c r="I62" s="11">
        <f t="shared" si="41"/>
        <v>289.398798597143</v>
      </c>
      <c r="J62" s="11">
        <f t="shared" si="42"/>
        <v>0.128947944802983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3.74128167560414</v>
      </c>
      <c r="P62" s="11">
        <f t="shared" si="45"/>
        <v>0.482430582998213</v>
      </c>
      <c r="Q62" s="16">
        <f t="shared" si="46"/>
        <v>0.0482430582998213</v>
      </c>
      <c r="R62" s="11">
        <f t="shared" si="47"/>
        <v>0.13797</v>
      </c>
      <c r="S62" s="17">
        <f t="shared" si="48"/>
        <v>0.349663392765248</v>
      </c>
      <c r="T62" s="3">
        <v>0.01</v>
      </c>
      <c r="U62" s="18">
        <f t="shared" si="49"/>
        <v>0.00349663392765248</v>
      </c>
      <c r="V62" s="17"/>
      <c r="W62" s="3"/>
      <c r="X62" s="18"/>
      <c r="Y62" s="19">
        <v>0.04</v>
      </c>
      <c r="Z62" s="3">
        <v>0.06</v>
      </c>
      <c r="AA62" s="20">
        <f t="shared" si="50"/>
        <v>0.0024</v>
      </c>
      <c r="AB62" s="3">
        <v>0.015</v>
      </c>
      <c r="AC62" s="3">
        <v>0.63</v>
      </c>
      <c r="AD62" s="20">
        <f t="shared" si="51"/>
        <v>0.00945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0.0215466339276525</v>
      </c>
      <c r="AR62" s="25">
        <f t="shared" si="55"/>
        <v>137.97</v>
      </c>
      <c r="AS62" s="1">
        <f t="shared" si="56"/>
        <v>0.1</v>
      </c>
      <c r="AT62" s="2">
        <f>$E$5/12</f>
        <v>2.78333333333333</v>
      </c>
      <c r="AU62" s="1">
        <f t="shared" si="57"/>
        <v>5543.7561749445</v>
      </c>
    </row>
    <row r="63" s="1" customFormat="1" spans="1:47">
      <c r="A63" s="6"/>
      <c r="B63" s="6"/>
      <c r="C63" s="9">
        <v>3</v>
      </c>
      <c r="D63" s="12">
        <v>18.312553726129</v>
      </c>
      <c r="E63" s="13">
        <f t="shared" si="58"/>
        <v>16.2487985971429</v>
      </c>
      <c r="F63" s="9" t="s">
        <v>109</v>
      </c>
      <c r="G63" s="6">
        <v>4</v>
      </c>
      <c r="H63" s="11">
        <f t="shared" si="40"/>
        <v>18.312553726129</v>
      </c>
      <c r="I63" s="11">
        <f t="shared" si="41"/>
        <v>291.462553726129</v>
      </c>
      <c r="J63" s="11">
        <f t="shared" si="42"/>
        <v>0.163634894267713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4.63855109260593</v>
      </c>
      <c r="P63" s="11">
        <f t="shared" si="45"/>
        <v>0.759028817593956</v>
      </c>
      <c r="Q63" s="16">
        <f t="shared" si="46"/>
        <v>0.0759028817593956</v>
      </c>
      <c r="R63" s="11">
        <f t="shared" si="47"/>
        <v>0.13797</v>
      </c>
      <c r="S63" s="17">
        <f t="shared" si="48"/>
        <v>0.550140478070563</v>
      </c>
      <c r="T63" s="3">
        <v>0.01</v>
      </c>
      <c r="U63" s="18">
        <f t="shared" si="49"/>
        <v>0.00550140478070563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0.0235514047807056</v>
      </c>
      <c r="AR63" s="25">
        <f t="shared" si="55"/>
        <v>137.97</v>
      </c>
      <c r="AS63" s="1">
        <f t="shared" si="56"/>
        <v>0.1</v>
      </c>
      <c r="AT63" s="2">
        <f>$E$5/12</f>
        <v>2.78333333333333</v>
      </c>
      <c r="AU63" s="1">
        <f t="shared" si="57"/>
        <v>6059.5657827598</v>
      </c>
    </row>
    <row r="64" s="1" customFormat="1" spans="1:47">
      <c r="A64" s="6"/>
      <c r="B64" s="6"/>
      <c r="C64" s="9">
        <v>4</v>
      </c>
      <c r="D64" s="12">
        <v>22.7136172443333</v>
      </c>
      <c r="E64" s="13">
        <f t="shared" si="58"/>
        <v>18.312553726129</v>
      </c>
      <c r="F64" s="9" t="s">
        <v>109</v>
      </c>
      <c r="G64" s="6">
        <v>5</v>
      </c>
      <c r="H64" s="11">
        <f t="shared" si="40"/>
        <v>22.7136172443333</v>
      </c>
      <c r="I64" s="11">
        <f t="shared" si="41"/>
        <v>295.863617244333</v>
      </c>
      <c r="J64" s="11">
        <f t="shared" si="42"/>
        <v>0.268962537544878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3.68554616126137</v>
      </c>
      <c r="O64" s="11">
        <f t="shared" si="59"/>
        <v>1.5736761137506</v>
      </c>
      <c r="P64" s="11">
        <f t="shared" si="45"/>
        <v>0.423259920828123</v>
      </c>
      <c r="Q64" s="16">
        <f t="shared" si="46"/>
        <v>0.0423259920828123</v>
      </c>
      <c r="R64" s="11">
        <f t="shared" si="47"/>
        <v>0.13797</v>
      </c>
      <c r="S64" s="17">
        <f t="shared" si="48"/>
        <v>0.306776778160559</v>
      </c>
      <c r="T64" s="3">
        <v>0.01</v>
      </c>
      <c r="U64" s="18">
        <f t="shared" si="49"/>
        <v>0.00306776778160559</v>
      </c>
      <c r="V64" s="17"/>
      <c r="W64" s="3"/>
      <c r="X64" s="18"/>
      <c r="Y64" s="19">
        <v>0.05</v>
      </c>
      <c r="Z64" s="3">
        <v>0.06</v>
      </c>
      <c r="AA64" s="20">
        <f t="shared" si="50"/>
        <v>0.003</v>
      </c>
      <c r="AB64" s="3">
        <v>0.02</v>
      </c>
      <c r="AC64" s="3">
        <v>0.63</v>
      </c>
      <c r="AD64" s="20">
        <f t="shared" si="51"/>
        <v>0.0126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0.0262677677816056</v>
      </c>
      <c r="AR64" s="25">
        <f t="shared" si="55"/>
        <v>137.97</v>
      </c>
      <c r="AS64" s="1">
        <f t="shared" si="56"/>
        <v>0.1</v>
      </c>
      <c r="AT64" s="2">
        <f>$E$5/12</f>
        <v>2.78333333333333</v>
      </c>
      <c r="AU64" s="1">
        <f t="shared" si="57"/>
        <v>6758.46168502431</v>
      </c>
    </row>
    <row r="65" s="1" customFormat="1" spans="1:47">
      <c r="A65" s="6"/>
      <c r="B65" s="6"/>
      <c r="C65" s="9">
        <v>5</v>
      </c>
      <c r="D65" s="12">
        <v>24.2513899483871</v>
      </c>
      <c r="E65" s="13">
        <f t="shared" si="58"/>
        <v>22.7136172443333</v>
      </c>
      <c r="F65" s="9" t="s">
        <v>111</v>
      </c>
      <c r="G65" s="6">
        <v>6</v>
      </c>
      <c r="H65" s="11">
        <f t="shared" si="40"/>
        <v>24.2513899483871</v>
      </c>
      <c r="I65" s="11">
        <f t="shared" si="41"/>
        <v>297.401389948387</v>
      </c>
      <c r="J65" s="11">
        <f t="shared" si="42"/>
        <v>0.31885559684841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2.53011619292248</v>
      </c>
      <c r="P65" s="11">
        <f t="shared" si="45"/>
        <v>0.806741708790123</v>
      </c>
      <c r="Q65" s="16">
        <f t="shared" si="46"/>
        <v>0.0806741708790123</v>
      </c>
      <c r="R65" s="11">
        <f t="shared" si="47"/>
        <v>0.13797</v>
      </c>
      <c r="S65" s="17">
        <f t="shared" si="48"/>
        <v>0.584722554751122</v>
      </c>
      <c r="T65" s="3">
        <v>0.01</v>
      </c>
      <c r="U65" s="18">
        <f t="shared" si="49"/>
        <v>0.00584722554751122</v>
      </c>
      <c r="V65" s="17"/>
      <c r="W65" s="3"/>
      <c r="X65" s="18"/>
      <c r="Y65" s="19">
        <v>0.05</v>
      </c>
      <c r="Z65" s="3">
        <v>0.06</v>
      </c>
      <c r="AA65" s="20">
        <f t="shared" si="50"/>
        <v>0.003</v>
      </c>
      <c r="AB65" s="3">
        <v>0.02</v>
      </c>
      <c r="AC65" s="3">
        <v>0.63</v>
      </c>
      <c r="AD65" s="20">
        <f t="shared" si="51"/>
        <v>0.0126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0.0290472255475112</v>
      </c>
      <c r="AR65" s="25">
        <f t="shared" si="55"/>
        <v>137.97</v>
      </c>
      <c r="AS65" s="1">
        <f t="shared" si="56"/>
        <v>0.1</v>
      </c>
      <c r="AT65" s="2">
        <f>$E$5/12</f>
        <v>2.78333333333333</v>
      </c>
      <c r="AU65" s="1">
        <f t="shared" si="57"/>
        <v>7473.59130594211</v>
      </c>
    </row>
    <row r="66" s="1" customFormat="1" spans="1:47">
      <c r="A66" s="6"/>
      <c r="B66" s="6"/>
      <c r="C66" s="9">
        <v>6</v>
      </c>
      <c r="D66" s="12">
        <v>27.4632439476667</v>
      </c>
      <c r="E66" s="13">
        <f t="shared" si="58"/>
        <v>24.2513899483871</v>
      </c>
      <c r="F66" s="9" t="s">
        <v>109</v>
      </c>
      <c r="G66" s="6">
        <v>7</v>
      </c>
      <c r="H66" s="11">
        <f t="shared" si="40"/>
        <v>27.4632439476667</v>
      </c>
      <c r="I66" s="11">
        <f t="shared" si="41"/>
        <v>300.613243947667</v>
      </c>
      <c r="J66" s="11">
        <f t="shared" si="42"/>
        <v>0.452387380809684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3.10307448413235</v>
      </c>
      <c r="P66" s="11">
        <f t="shared" si="45"/>
        <v>1.403791738334</v>
      </c>
      <c r="Q66" s="16">
        <f t="shared" si="46"/>
        <v>0.1403791738334</v>
      </c>
      <c r="R66" s="11">
        <f t="shared" si="47"/>
        <v>0.13797</v>
      </c>
      <c r="S66" s="17">
        <f t="shared" si="48"/>
        <v>1.01746157739653</v>
      </c>
      <c r="T66" s="3">
        <v>0.01</v>
      </c>
      <c r="U66" s="18">
        <f t="shared" si="49"/>
        <v>0.0101746157739653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0.0333746157739653</v>
      </c>
      <c r="AR66" s="25">
        <f t="shared" si="55"/>
        <v>137.97</v>
      </c>
      <c r="AS66" s="1">
        <f t="shared" si="56"/>
        <v>0.1</v>
      </c>
      <c r="AT66" s="2">
        <f>$E$5/12</f>
        <v>2.78333333333333</v>
      </c>
      <c r="AU66" s="1">
        <f t="shared" si="57"/>
        <v>8586.99010270318</v>
      </c>
    </row>
    <row r="67" s="1" customFormat="1" spans="1:47">
      <c r="A67" s="6"/>
      <c r="B67" s="6"/>
      <c r="C67" s="9">
        <v>7</v>
      </c>
      <c r="D67" s="12">
        <v>28.1312124006452</v>
      </c>
      <c r="E67" s="13">
        <f t="shared" si="58"/>
        <v>27.4632439476667</v>
      </c>
      <c r="F67" s="9" t="s">
        <v>109</v>
      </c>
      <c r="G67" s="6">
        <v>8</v>
      </c>
      <c r="H67" s="11">
        <f t="shared" si="40"/>
        <v>28.1312124006452</v>
      </c>
      <c r="I67" s="11">
        <f t="shared" si="41"/>
        <v>301.281212400645</v>
      </c>
      <c r="J67" s="11">
        <f t="shared" si="42"/>
        <v>0.486068687456932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3.07898274579836</v>
      </c>
      <c r="P67" s="11">
        <f t="shared" si="45"/>
        <v>1.49659710195275</v>
      </c>
      <c r="Q67" s="16">
        <f t="shared" si="46"/>
        <v>0.149659710195275</v>
      </c>
      <c r="R67" s="11">
        <f t="shared" si="47"/>
        <v>0.13797</v>
      </c>
      <c r="S67" s="17">
        <f t="shared" si="48"/>
        <v>1.08472646368975</v>
      </c>
      <c r="T67" s="3">
        <v>0.01</v>
      </c>
      <c r="U67" s="18">
        <f t="shared" si="49"/>
        <v>0.0108472646368975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0.0340472646368975</v>
      </c>
      <c r="AR67" s="25">
        <f t="shared" si="55"/>
        <v>137.97</v>
      </c>
      <c r="AS67" s="1">
        <f t="shared" si="56"/>
        <v>0.1</v>
      </c>
      <c r="AT67" s="2">
        <f>$E$5/12</f>
        <v>2.78333333333333</v>
      </c>
      <c r="AU67" s="1">
        <f t="shared" si="57"/>
        <v>8760.05663829155</v>
      </c>
    </row>
    <row r="68" s="1" customFormat="1" spans="1:47">
      <c r="A68" s="6"/>
      <c r="B68" s="6"/>
      <c r="C68" s="9">
        <v>8</v>
      </c>
      <c r="D68" s="12">
        <v>28.102672146129</v>
      </c>
      <c r="E68" s="13">
        <f t="shared" si="58"/>
        <v>28.1312124006452</v>
      </c>
      <c r="F68" s="9" t="s">
        <v>109</v>
      </c>
      <c r="G68" s="6">
        <v>9</v>
      </c>
      <c r="H68" s="11">
        <f t="shared" si="40"/>
        <v>28.102672146129</v>
      </c>
      <c r="I68" s="11">
        <f t="shared" si="41"/>
        <v>301.252672146129</v>
      </c>
      <c r="J68" s="11">
        <f t="shared" si="42"/>
        <v>0.484582739461312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2.96208564384561</v>
      </c>
      <c r="P68" s="11">
        <f t="shared" si="45"/>
        <v>1.43537557581373</v>
      </c>
      <c r="Q68" s="16">
        <f t="shared" si="46"/>
        <v>0.143537557581373</v>
      </c>
      <c r="R68" s="11">
        <f t="shared" si="47"/>
        <v>0.13797</v>
      </c>
      <c r="S68" s="17">
        <f t="shared" si="48"/>
        <v>1.04035339263154</v>
      </c>
      <c r="T68" s="3">
        <v>0.01</v>
      </c>
      <c r="U68" s="18">
        <f t="shared" si="49"/>
        <v>0.0104035339263154</v>
      </c>
      <c r="V68" s="17"/>
      <c r="W68" s="3"/>
      <c r="X68" s="18"/>
      <c r="Y68" s="19">
        <v>0.05</v>
      </c>
      <c r="Z68" s="3">
        <v>0.06</v>
      </c>
      <c r="AA68" s="20">
        <f t="shared" si="50"/>
        <v>0.003</v>
      </c>
      <c r="AB68" s="3">
        <v>0.02</v>
      </c>
      <c r="AC68" s="3">
        <v>0.63</v>
      </c>
      <c r="AD68" s="20">
        <f t="shared" si="51"/>
        <v>0.0126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0.0336035339263154</v>
      </c>
      <c r="AR68" s="25">
        <f t="shared" si="55"/>
        <v>137.97</v>
      </c>
      <c r="AS68" s="1">
        <f t="shared" si="56"/>
        <v>0.1</v>
      </c>
      <c r="AT68" s="2">
        <f>$E$5/12</f>
        <v>2.78333333333333</v>
      </c>
      <c r="AU68" s="1">
        <f t="shared" si="57"/>
        <v>8645.88869562997</v>
      </c>
    </row>
    <row r="69" s="1" customFormat="1" spans="1:47">
      <c r="A69" s="6"/>
      <c r="B69" s="6"/>
      <c r="C69" s="9">
        <v>9</v>
      </c>
      <c r="D69" s="12">
        <v>26.7000928503333</v>
      </c>
      <c r="E69" s="13">
        <f t="shared" si="58"/>
        <v>28.102672146129</v>
      </c>
      <c r="F69" s="9" t="s">
        <v>109</v>
      </c>
      <c r="G69" s="6">
        <v>10</v>
      </c>
      <c r="H69" s="11">
        <f t="shared" si="40"/>
        <v>26.7000928503333</v>
      </c>
      <c r="I69" s="11">
        <f t="shared" si="41"/>
        <v>299.850092850333</v>
      </c>
      <c r="J69" s="11">
        <f t="shared" si="42"/>
        <v>0.416590365678183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2.90641006803188</v>
      </c>
      <c r="P69" s="11">
        <f t="shared" si="45"/>
        <v>1.21078243305215</v>
      </c>
      <c r="Q69" s="16">
        <f t="shared" si="46"/>
        <v>0.121078243305215</v>
      </c>
      <c r="R69" s="11">
        <f t="shared" si="47"/>
        <v>0.13797</v>
      </c>
      <c r="S69" s="17">
        <f t="shared" si="48"/>
        <v>0.877569350621261</v>
      </c>
      <c r="T69" s="3">
        <v>0.01</v>
      </c>
      <c r="U69" s="18">
        <f t="shared" si="49"/>
        <v>0.00877569350621261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0.0268256935062126</v>
      </c>
      <c r="AR69" s="25">
        <f t="shared" si="55"/>
        <v>137.97</v>
      </c>
      <c r="AS69" s="1">
        <f t="shared" si="56"/>
        <v>0.1</v>
      </c>
      <c r="AT69" s="2">
        <f>$E$5/12</f>
        <v>2.78333333333333</v>
      </c>
      <c r="AU69" s="1">
        <f t="shared" si="57"/>
        <v>6902.01098332009</v>
      </c>
    </row>
    <row r="70" s="1" customFormat="1" spans="1:47">
      <c r="A70" s="6"/>
      <c r="B70" s="6"/>
      <c r="C70" s="9">
        <v>10</v>
      </c>
      <c r="D70" s="12">
        <v>23.8599149974193</v>
      </c>
      <c r="E70" s="13">
        <f t="shared" si="58"/>
        <v>26.7000928503333</v>
      </c>
      <c r="F70" s="9" t="s">
        <v>109</v>
      </c>
      <c r="G70" s="6">
        <v>11</v>
      </c>
      <c r="H70" s="11">
        <f t="shared" si="40"/>
        <v>23.8599149974193</v>
      </c>
      <c r="I70" s="11">
        <f t="shared" si="41"/>
        <v>297.009914997419</v>
      </c>
      <c r="J70" s="11">
        <f t="shared" si="42"/>
        <v>0.305388837505703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1.61084625323074</v>
      </c>
      <c r="O70" s="11">
        <f t="shared" si="59"/>
        <v>1.46448138174899</v>
      </c>
      <c r="P70" s="11">
        <f t="shared" si="45"/>
        <v>0.447236266721068</v>
      </c>
      <c r="Q70" s="16">
        <f t="shared" si="46"/>
        <v>0.0447236266721068</v>
      </c>
      <c r="R70" s="11">
        <f t="shared" si="47"/>
        <v>0.13797</v>
      </c>
      <c r="S70" s="17">
        <f t="shared" si="48"/>
        <v>0.324154719664469</v>
      </c>
      <c r="T70" s="3">
        <v>0.01</v>
      </c>
      <c r="U70" s="18">
        <f t="shared" si="49"/>
        <v>0.00324154719664469</v>
      </c>
      <c r="V70" s="17"/>
      <c r="W70" s="3"/>
      <c r="X70" s="18"/>
      <c r="Y70" s="19">
        <v>0.04</v>
      </c>
      <c r="Z70" s="3">
        <v>0.06</v>
      </c>
      <c r="AA70" s="20">
        <f t="shared" si="50"/>
        <v>0.0024</v>
      </c>
      <c r="AB70" s="3">
        <v>0.015</v>
      </c>
      <c r="AC70" s="3">
        <v>0.63</v>
      </c>
      <c r="AD70" s="20">
        <f t="shared" si="51"/>
        <v>0.00945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0.0212915471966447</v>
      </c>
      <c r="AR70" s="25">
        <f t="shared" si="55"/>
        <v>137.97</v>
      </c>
      <c r="AS70" s="1">
        <f t="shared" si="56"/>
        <v>0.1</v>
      </c>
      <c r="AT70" s="2">
        <f>$E$5/12</f>
        <v>2.78333333333333</v>
      </c>
      <c r="AU70" s="1">
        <f t="shared" si="57"/>
        <v>5478.12464080701</v>
      </c>
    </row>
    <row r="71" s="1" customFormat="1" spans="1:48">
      <c r="A71" s="6"/>
      <c r="B71" s="6"/>
      <c r="C71" s="9">
        <v>11</v>
      </c>
      <c r="D71" s="12">
        <v>19.508134796</v>
      </c>
      <c r="E71" s="13">
        <f t="shared" si="58"/>
        <v>23.8599149974193</v>
      </c>
      <c r="F71" s="9" t="s">
        <v>111</v>
      </c>
      <c r="G71" s="6">
        <v>12</v>
      </c>
      <c r="H71" s="11">
        <f t="shared" si="40"/>
        <v>19.508134796</v>
      </c>
      <c r="I71" s="11">
        <f t="shared" si="41"/>
        <v>292.658134796</v>
      </c>
      <c r="J71" s="11">
        <f t="shared" si="42"/>
        <v>0.187562507908192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2.39694511502792</v>
      </c>
      <c r="P71" s="11">
        <f t="shared" si="45"/>
        <v>0.449577037092926</v>
      </c>
      <c r="Q71" s="16">
        <f t="shared" si="46"/>
        <v>0.0449577037092926</v>
      </c>
      <c r="R71" s="11">
        <f t="shared" si="47"/>
        <v>0.13797</v>
      </c>
      <c r="S71" s="17">
        <f t="shared" si="48"/>
        <v>0.325851298900432</v>
      </c>
      <c r="T71" s="3">
        <v>0.01</v>
      </c>
      <c r="U71" s="18">
        <f t="shared" si="49"/>
        <v>0.00325851298900432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0.0155585129890043</v>
      </c>
      <c r="AR71" s="25">
        <f t="shared" si="55"/>
        <v>137.97</v>
      </c>
      <c r="AS71" s="1">
        <f t="shared" si="56"/>
        <v>0.1</v>
      </c>
      <c r="AT71" s="2">
        <f>$E$5/12</f>
        <v>2.78333333333333</v>
      </c>
      <c r="AU71" s="1">
        <f t="shared" si="57"/>
        <v>4003.06622117213</v>
      </c>
      <c r="AV71" s="1">
        <f>SUM(AU60:AU71)</f>
        <v>75282.7370555389</v>
      </c>
    </row>
    <row r="72" s="1" customFormat="1" spans="1:46">
      <c r="A72" s="6"/>
      <c r="B72" s="6"/>
      <c r="C72" s="9">
        <v>12</v>
      </c>
      <c r="D72" s="12">
        <v>15.4855355829032</v>
      </c>
      <c r="E72" s="13">
        <f t="shared" si="58"/>
        <v>19.508134796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14.4</v>
      </c>
      <c r="E76" s="9"/>
      <c r="F76" s="9"/>
      <c r="G76" s="6">
        <v>1</v>
      </c>
      <c r="H76" s="11">
        <f t="shared" ref="H76:H87" si="60">E77</f>
        <v>14.4</v>
      </c>
      <c r="I76" s="11">
        <f t="shared" ref="I76:I87" si="61">H76+273.15</f>
        <v>287.55</v>
      </c>
      <c r="J76" s="11">
        <f t="shared" ref="J76:J87" si="62">EXP(($C$18*(I76-$C$16))/($C$19*I76*$C$16))</f>
        <v>0.103864741781117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0.00812867107666892</v>
      </c>
      <c r="Q76" s="16">
        <f t="shared" ref="Q76:Q87" si="66">P76*$B$78</f>
        <v>0.00105672723996696</v>
      </c>
      <c r="R76" s="11">
        <f t="shared" ref="R76:R87" si="67">L76*$B$78</f>
        <v>0.0101740708333333</v>
      </c>
      <c r="S76" s="17">
        <f t="shared" ref="S76:S87" si="68">Q76/R76</f>
        <v>0.103864741781117</v>
      </c>
      <c r="T76" s="3">
        <v>0.01</v>
      </c>
      <c r="U76" s="18">
        <f t="shared" ref="U76:U87" si="69">S76*T76</f>
        <v>0.00103864741781117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0.0126386474178112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13.8456158506774</v>
      </c>
      <c r="E77" s="13">
        <f t="shared" ref="E77:E88" si="78">D76</f>
        <v>14.4</v>
      </c>
      <c r="F77" s="9" t="s">
        <v>109</v>
      </c>
      <c r="G77" s="6">
        <v>2</v>
      </c>
      <c r="H77" s="11">
        <f t="shared" si="60"/>
        <v>13.8456158506774</v>
      </c>
      <c r="I77" s="11">
        <f t="shared" si="61"/>
        <v>286.995615850677</v>
      </c>
      <c r="J77" s="11">
        <f t="shared" si="62"/>
        <v>0.0972884647610425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0.148395495589998</v>
      </c>
      <c r="P77" s="11">
        <f t="shared" si="65"/>
        <v>0.0144371699434049</v>
      </c>
      <c r="Q77" s="16">
        <f t="shared" si="66"/>
        <v>0.00187683209264264</v>
      </c>
      <c r="R77" s="11">
        <f t="shared" si="67"/>
        <v>0.0101740708333333</v>
      </c>
      <c r="S77" s="17">
        <f t="shared" si="68"/>
        <v>0.184472088251399</v>
      </c>
      <c r="T77" s="3">
        <v>0.01</v>
      </c>
      <c r="U77" s="18">
        <f t="shared" si="69"/>
        <v>0.00184472088251399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0.013444720882514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16.2487985971429</v>
      </c>
      <c r="E78" s="13">
        <f t="shared" si="78"/>
        <v>13.8456158506774</v>
      </c>
      <c r="F78" s="9" t="s">
        <v>109</v>
      </c>
      <c r="G78" s="6">
        <v>3</v>
      </c>
      <c r="H78" s="11">
        <f t="shared" si="60"/>
        <v>16.2487985971429</v>
      </c>
      <c r="I78" s="11">
        <f t="shared" si="61"/>
        <v>289.398798597143</v>
      </c>
      <c r="J78" s="11">
        <f t="shared" si="62"/>
        <v>0.128947944802983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0.212220408979926</v>
      </c>
      <c r="P78" s="11">
        <f t="shared" si="65"/>
        <v>0.0273653855832099</v>
      </c>
      <c r="Q78" s="16">
        <f t="shared" si="66"/>
        <v>0.00355750012581729</v>
      </c>
      <c r="R78" s="11">
        <f t="shared" si="67"/>
        <v>0.0101740708333333</v>
      </c>
      <c r="S78" s="17">
        <f t="shared" si="68"/>
        <v>0.349663392765249</v>
      </c>
      <c r="T78" s="3">
        <v>0.01</v>
      </c>
      <c r="U78" s="18">
        <f t="shared" si="69"/>
        <v>0.00349663392765249</v>
      </c>
      <c r="V78" s="17"/>
      <c r="W78" s="3"/>
      <c r="X78" s="18"/>
      <c r="Y78" s="19">
        <v>0.04</v>
      </c>
      <c r="Z78" s="3">
        <v>0.17</v>
      </c>
      <c r="AA78" s="20">
        <f t="shared" si="70"/>
        <v>0.0068</v>
      </c>
      <c r="AB78" s="3">
        <v>0.015</v>
      </c>
      <c r="AC78" s="3">
        <v>0.03</v>
      </c>
      <c r="AD78" s="20">
        <f t="shared" si="71"/>
        <v>0.00045</v>
      </c>
      <c r="AE78" s="17"/>
      <c r="AF78" s="3"/>
      <c r="AG78" s="18"/>
      <c r="AH78" s="17"/>
      <c r="AI78" s="3"/>
      <c r="AJ78" s="18"/>
      <c r="AL78" s="20"/>
      <c r="AM78" s="20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0.0225966339276525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18.312553726129</v>
      </c>
      <c r="E79" s="13">
        <f t="shared" si="78"/>
        <v>16.2487985971429</v>
      </c>
      <c r="F79" s="9" t="s">
        <v>109</v>
      </c>
      <c r="G79" s="6">
        <v>4</v>
      </c>
      <c r="H79" s="11">
        <f t="shared" si="60"/>
        <v>18.312553726129</v>
      </c>
      <c r="I79" s="11">
        <f t="shared" si="61"/>
        <v>291.462553726129</v>
      </c>
      <c r="J79" s="11">
        <f t="shared" si="62"/>
        <v>0.163634894267713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0.263117106730049</v>
      </c>
      <c r="P79" s="11">
        <f t="shared" si="65"/>
        <v>0.0430551399397982</v>
      </c>
      <c r="Q79" s="16">
        <f t="shared" si="66"/>
        <v>0.00559716819217377</v>
      </c>
      <c r="R79" s="11">
        <f t="shared" si="67"/>
        <v>0.0101740708333333</v>
      </c>
      <c r="S79" s="17">
        <f t="shared" si="68"/>
        <v>0.550140478070565</v>
      </c>
      <c r="T79" s="3">
        <v>0.01</v>
      </c>
      <c r="U79" s="18">
        <f t="shared" si="69"/>
        <v>0.00550140478070565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0.0246014047807056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22.7136172443333</v>
      </c>
      <c r="E80" s="13">
        <f t="shared" si="78"/>
        <v>18.312553726129</v>
      </c>
      <c r="F80" s="9" t="s">
        <v>109</v>
      </c>
      <c r="G80" s="6">
        <v>5</v>
      </c>
      <c r="H80" s="11">
        <f t="shared" si="60"/>
        <v>22.7136172443333</v>
      </c>
      <c r="I80" s="11">
        <f t="shared" si="61"/>
        <v>295.863617244333</v>
      </c>
      <c r="J80" s="11">
        <f t="shared" si="62"/>
        <v>0.268962537544878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0.209058868450739</v>
      </c>
      <c r="O80" s="11">
        <f t="shared" si="79"/>
        <v>0.0892651816728459</v>
      </c>
      <c r="P80" s="11">
        <f t="shared" si="65"/>
        <v>0.0240089897771332</v>
      </c>
      <c r="Q80" s="16">
        <f t="shared" si="66"/>
        <v>0.00312116867102731</v>
      </c>
      <c r="R80" s="11">
        <f t="shared" si="67"/>
        <v>0.0101740708333333</v>
      </c>
      <c r="S80" s="17">
        <f t="shared" si="68"/>
        <v>0.30677677816056</v>
      </c>
      <c r="T80" s="3">
        <v>0.01</v>
      </c>
      <c r="U80" s="18">
        <f t="shared" si="69"/>
        <v>0.0030677677816056</v>
      </c>
      <c r="V80" s="17"/>
      <c r="W80" s="3"/>
      <c r="X80" s="18"/>
      <c r="Y80" s="19">
        <v>0.05</v>
      </c>
      <c r="Z80" s="3">
        <v>0.17</v>
      </c>
      <c r="AA80" s="20">
        <f t="shared" si="70"/>
        <v>0.0085</v>
      </c>
      <c r="AB80" s="3">
        <v>0.02</v>
      </c>
      <c r="AC80" s="3">
        <v>0.03</v>
      </c>
      <c r="AD80" s="20">
        <f t="shared" si="71"/>
        <v>0.0006</v>
      </c>
      <c r="AE80" s="17"/>
      <c r="AF80" s="3"/>
      <c r="AG80" s="18"/>
      <c r="AH80" s="17"/>
      <c r="AI80" s="3"/>
      <c r="AJ80" s="18"/>
      <c r="AL80" s="20"/>
      <c r="AM80" s="20"/>
      <c r="AN80" s="3">
        <v>0.02</v>
      </c>
      <c r="AO80" s="3">
        <v>0.79</v>
      </c>
      <c r="AP80" s="3">
        <f t="shared" si="72"/>
        <v>0.0158</v>
      </c>
      <c r="AQ80" s="1">
        <f t="shared" si="73"/>
        <v>0.0279677677816056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24.2513899483871</v>
      </c>
      <c r="E81" s="13">
        <f t="shared" si="78"/>
        <v>22.7136172443333</v>
      </c>
      <c r="F81" s="9" t="s">
        <v>111</v>
      </c>
      <c r="G81" s="6">
        <v>6</v>
      </c>
      <c r="H81" s="11">
        <f t="shared" si="60"/>
        <v>24.2513899483871</v>
      </c>
      <c r="I81" s="11">
        <f t="shared" si="61"/>
        <v>297.401389948387</v>
      </c>
      <c r="J81" s="11">
        <f t="shared" si="62"/>
        <v>0.31885559684841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0.143518275229046</v>
      </c>
      <c r="P81" s="11">
        <f t="shared" si="65"/>
        <v>0.0457616053068118</v>
      </c>
      <c r="Q81" s="16">
        <f t="shared" si="66"/>
        <v>0.00594900868988554</v>
      </c>
      <c r="R81" s="11">
        <f t="shared" si="67"/>
        <v>0.0101740708333333</v>
      </c>
      <c r="S81" s="17">
        <f t="shared" si="68"/>
        <v>0.584722554751124</v>
      </c>
      <c r="T81" s="3">
        <v>0.01</v>
      </c>
      <c r="U81" s="18">
        <f t="shared" si="69"/>
        <v>0.00584722554751124</v>
      </c>
      <c r="V81" s="17"/>
      <c r="W81" s="3"/>
      <c r="X81" s="18"/>
      <c r="Y81" s="19">
        <v>0.05</v>
      </c>
      <c r="Z81" s="3">
        <v>0.17</v>
      </c>
      <c r="AA81" s="20">
        <f t="shared" si="70"/>
        <v>0.0085</v>
      </c>
      <c r="AB81" s="3">
        <v>0.02</v>
      </c>
      <c r="AC81" s="3">
        <v>0.03</v>
      </c>
      <c r="AD81" s="20">
        <f t="shared" si="71"/>
        <v>0.0006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0.02</v>
      </c>
      <c r="AO81" s="3">
        <v>0.79</v>
      </c>
      <c r="AP81" s="3">
        <f t="shared" si="72"/>
        <v>0.0158</v>
      </c>
      <c r="AQ81" s="1">
        <f t="shared" si="73"/>
        <v>0.0307472255475112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27.4632439476667</v>
      </c>
      <c r="E82" s="13">
        <f t="shared" si="78"/>
        <v>24.2513899483871</v>
      </c>
      <c r="F82" s="9" t="s">
        <v>109</v>
      </c>
      <c r="G82" s="6">
        <v>7</v>
      </c>
      <c r="H82" s="11">
        <f t="shared" si="60"/>
        <v>27.4632439476667</v>
      </c>
      <c r="I82" s="11">
        <f t="shared" si="61"/>
        <v>300.613243947667</v>
      </c>
      <c r="J82" s="11">
        <f t="shared" si="62"/>
        <v>0.452387380809684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0.176018753255567</v>
      </c>
      <c r="P82" s="11">
        <f t="shared" si="65"/>
        <v>0.0796286627586723</v>
      </c>
      <c r="Q82" s="16">
        <f t="shared" si="66"/>
        <v>0.0103517261586274</v>
      </c>
      <c r="R82" s="11">
        <f t="shared" si="67"/>
        <v>0.0101740708333333</v>
      </c>
      <c r="S82" s="17">
        <f t="shared" si="68"/>
        <v>1.01746157739654</v>
      </c>
      <c r="T82" s="3">
        <v>0.01</v>
      </c>
      <c r="U82" s="18">
        <f t="shared" si="69"/>
        <v>0.0101746157739654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0.0350746157739654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28.1312124006452</v>
      </c>
      <c r="E83" s="13">
        <f t="shared" si="78"/>
        <v>27.4632439476667</v>
      </c>
      <c r="F83" s="9" t="s">
        <v>109</v>
      </c>
      <c r="G83" s="6">
        <v>8</v>
      </c>
      <c r="H83" s="11">
        <f t="shared" si="60"/>
        <v>28.1312124006452</v>
      </c>
      <c r="I83" s="11">
        <f t="shared" si="61"/>
        <v>301.281212400645</v>
      </c>
      <c r="J83" s="11">
        <f t="shared" si="62"/>
        <v>0.486068687456932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0.174652173830229</v>
      </c>
      <c r="P83" s="11">
        <f t="shared" si="65"/>
        <v>0.0848929528951591</v>
      </c>
      <c r="Q83" s="16">
        <f t="shared" si="66"/>
        <v>0.0110360838763707</v>
      </c>
      <c r="R83" s="11">
        <f t="shared" si="67"/>
        <v>0.0101740708333333</v>
      </c>
      <c r="S83" s="17">
        <f t="shared" si="68"/>
        <v>1.08472646368975</v>
      </c>
      <c r="T83" s="3">
        <v>0.01</v>
      </c>
      <c r="U83" s="18">
        <f t="shared" si="69"/>
        <v>0.0108472646368975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0.0357472646368975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28.102672146129</v>
      </c>
      <c r="E84" s="13">
        <f t="shared" si="78"/>
        <v>28.1312124006452</v>
      </c>
      <c r="F84" s="9" t="s">
        <v>109</v>
      </c>
      <c r="G84" s="6">
        <v>9</v>
      </c>
      <c r="H84" s="11">
        <f t="shared" si="60"/>
        <v>28.102672146129</v>
      </c>
      <c r="I84" s="11">
        <f t="shared" si="61"/>
        <v>301.252672146129</v>
      </c>
      <c r="J84" s="11">
        <f t="shared" si="62"/>
        <v>0.484582739461312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0.168021304268403</v>
      </c>
      <c r="P84" s="11">
        <f t="shared" si="65"/>
        <v>0.0814202239102453</v>
      </c>
      <c r="Q84" s="16">
        <f t="shared" si="66"/>
        <v>0.0105846291083319</v>
      </c>
      <c r="R84" s="11">
        <f t="shared" si="67"/>
        <v>0.0101740708333333</v>
      </c>
      <c r="S84" s="17">
        <f t="shared" si="68"/>
        <v>1.04035339263154</v>
      </c>
      <c r="T84" s="3">
        <v>0.01</v>
      </c>
      <c r="U84" s="18">
        <f t="shared" si="69"/>
        <v>0.0104035339263154</v>
      </c>
      <c r="V84" s="17"/>
      <c r="W84" s="3"/>
      <c r="X84" s="18"/>
      <c r="Y84" s="19">
        <v>0.05</v>
      </c>
      <c r="Z84" s="3">
        <v>0.17</v>
      </c>
      <c r="AA84" s="20">
        <f t="shared" si="70"/>
        <v>0.0085</v>
      </c>
      <c r="AB84" s="3">
        <v>0.02</v>
      </c>
      <c r="AC84" s="3">
        <v>0.03</v>
      </c>
      <c r="AD84" s="20">
        <f t="shared" si="71"/>
        <v>0.0006</v>
      </c>
      <c r="AE84" s="17"/>
      <c r="AF84" s="3"/>
      <c r="AG84" s="18"/>
      <c r="AH84" s="17"/>
      <c r="AI84" s="3"/>
      <c r="AJ84" s="18"/>
      <c r="AL84" s="20"/>
      <c r="AM84" s="20"/>
      <c r="AN84" s="3">
        <v>0.02</v>
      </c>
      <c r="AO84" s="3">
        <v>0.79</v>
      </c>
      <c r="AP84" s="3">
        <f t="shared" si="72"/>
        <v>0.0158</v>
      </c>
      <c r="AQ84" s="1">
        <f t="shared" si="73"/>
        <v>0.0353035339263154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26.7000928503333</v>
      </c>
      <c r="E85" s="13">
        <f t="shared" si="78"/>
        <v>28.102672146129</v>
      </c>
      <c r="F85" s="9" t="s">
        <v>109</v>
      </c>
      <c r="G85" s="6">
        <v>10</v>
      </c>
      <c r="H85" s="11">
        <f t="shared" si="60"/>
        <v>26.7000928503333</v>
      </c>
      <c r="I85" s="11">
        <f t="shared" si="61"/>
        <v>299.850092850333</v>
      </c>
      <c r="J85" s="11">
        <f t="shared" si="62"/>
        <v>0.416590365678183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0.164863163691491</v>
      </c>
      <c r="P85" s="11">
        <f t="shared" si="65"/>
        <v>0.0686804056491003</v>
      </c>
      <c r="Q85" s="16">
        <f t="shared" si="66"/>
        <v>0.00892845273438304</v>
      </c>
      <c r="R85" s="11">
        <f t="shared" si="67"/>
        <v>0.0101740708333333</v>
      </c>
      <c r="S85" s="17">
        <f t="shared" si="68"/>
        <v>0.877569350621263</v>
      </c>
      <c r="T85" s="3">
        <v>0.01</v>
      </c>
      <c r="U85" s="18">
        <f t="shared" si="69"/>
        <v>0.00877569350621263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0.0278756935062126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23.8599149974193</v>
      </c>
      <c r="E86" s="13">
        <f t="shared" si="78"/>
        <v>26.7000928503333</v>
      </c>
      <c r="F86" s="9" t="s">
        <v>109</v>
      </c>
      <c r="G86" s="6">
        <v>11</v>
      </c>
      <c r="H86" s="11">
        <f t="shared" si="60"/>
        <v>23.8599149974193</v>
      </c>
      <c r="I86" s="11">
        <f t="shared" si="61"/>
        <v>297.009914997419</v>
      </c>
      <c r="J86" s="11">
        <f t="shared" si="62"/>
        <v>0.305388837505703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0.0913736201402709</v>
      </c>
      <c r="O86" s="11">
        <f t="shared" si="79"/>
        <v>0.0830712212354528</v>
      </c>
      <c r="P86" s="11">
        <f t="shared" si="65"/>
        <v>0.025369023683274</v>
      </c>
      <c r="Q86" s="16">
        <f t="shared" si="66"/>
        <v>0.00329797307882562</v>
      </c>
      <c r="R86" s="11">
        <f t="shared" si="67"/>
        <v>0.0101740708333333</v>
      </c>
      <c r="S86" s="17">
        <f t="shared" si="68"/>
        <v>0.32415471966447</v>
      </c>
      <c r="T86" s="3">
        <v>0.01</v>
      </c>
      <c r="U86" s="18">
        <f t="shared" si="69"/>
        <v>0.0032415471966447</v>
      </c>
      <c r="V86" s="17"/>
      <c r="W86" s="3"/>
      <c r="X86" s="18"/>
      <c r="Y86" s="19">
        <v>0.04</v>
      </c>
      <c r="Z86" s="3">
        <v>0.17</v>
      </c>
      <c r="AA86" s="20">
        <f t="shared" si="70"/>
        <v>0.0068</v>
      </c>
      <c r="AB86" s="3">
        <v>0.015</v>
      </c>
      <c r="AC86" s="3">
        <v>0.03</v>
      </c>
      <c r="AD86" s="20">
        <f t="shared" si="71"/>
        <v>0.00045</v>
      </c>
      <c r="AE86" s="17"/>
      <c r="AF86" s="3"/>
      <c r="AG86" s="18"/>
      <c r="AH86" s="17"/>
      <c r="AI86" s="3"/>
      <c r="AJ86" s="18"/>
      <c r="AL86" s="20"/>
      <c r="AM86" s="20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0.0223415471966447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19.508134796</v>
      </c>
      <c r="E87" s="13">
        <f t="shared" si="78"/>
        <v>23.8599149974193</v>
      </c>
      <c r="F87" s="9" t="s">
        <v>111</v>
      </c>
      <c r="G87" s="6">
        <v>12</v>
      </c>
      <c r="H87" s="11">
        <f t="shared" si="60"/>
        <v>19.508134796</v>
      </c>
      <c r="I87" s="11">
        <f t="shared" si="61"/>
        <v>292.658134796</v>
      </c>
      <c r="J87" s="11">
        <f t="shared" si="62"/>
        <v>0.187562507908192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0.135964280885512</v>
      </c>
      <c r="P87" s="11">
        <f t="shared" si="65"/>
        <v>0.0255018015088205</v>
      </c>
      <c r="Q87" s="16">
        <f t="shared" si="66"/>
        <v>0.00331523419614666</v>
      </c>
      <c r="R87" s="11">
        <f t="shared" si="67"/>
        <v>0.0101740708333333</v>
      </c>
      <c r="S87" s="17">
        <f t="shared" si="68"/>
        <v>0.325851298900433</v>
      </c>
      <c r="T87" s="3">
        <v>0.01</v>
      </c>
      <c r="U87" s="18">
        <f t="shared" si="69"/>
        <v>0.00325851298900433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0.0148585129890043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15.4855355829032</v>
      </c>
      <c r="E88" s="13">
        <f t="shared" si="78"/>
        <v>19.508134796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14.4</v>
      </c>
      <c r="E91" s="9"/>
      <c r="F91" s="9"/>
      <c r="G91" s="6">
        <v>1</v>
      </c>
      <c r="H91" s="11">
        <f t="shared" ref="H91:H102" si="80">E92</f>
        <v>14.4</v>
      </c>
      <c r="I91" s="11">
        <f t="shared" ref="I91:I102" si="81">H91+273.15</f>
        <v>287.55</v>
      </c>
      <c r="J91" s="11">
        <f t="shared" ref="J91:J102" si="82">EXP(($C$18*(I91-$C$16))/($C$19*I91*$C$16))</f>
        <v>0.103864741781117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0.0078854111960224</v>
      </c>
      <c r="Q91" s="16">
        <f t="shared" ref="Q91:Q102" si="86">P91*$B$93</f>
        <v>0.00102510345548291</v>
      </c>
      <c r="R91" s="11">
        <f t="shared" ref="R91:R102" si="87">L91*$B$93</f>
        <v>0.0098696</v>
      </c>
      <c r="S91" s="17">
        <f t="shared" ref="S91:S102" si="88">Q91/R91</f>
        <v>0.103864741781117</v>
      </c>
      <c r="T91" s="3">
        <v>0.01</v>
      </c>
      <c r="U91" s="18">
        <f t="shared" ref="U91:U102" si="89">S91*T91</f>
        <v>0.00103864741781117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0.0158386474178112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13.95</v>
      </c>
      <c r="AU91" s="1">
        <f t="shared" ref="AU91:AU102" si="96">AT91*10000*AS91*0.67*AR91*AQ91</f>
        <v>1461.05529718671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13.8456158506774</v>
      </c>
      <c r="E92" s="13">
        <f t="shared" ref="E92:E103" si="97">D91</f>
        <v>14.4</v>
      </c>
      <c r="F92" s="9" t="s">
        <v>109</v>
      </c>
      <c r="G92" s="6">
        <v>2</v>
      </c>
      <c r="H92" s="11">
        <f t="shared" si="80"/>
        <v>13.8456158506774</v>
      </c>
      <c r="I92" s="11">
        <f t="shared" si="81"/>
        <v>286.995615850677</v>
      </c>
      <c r="J92" s="11">
        <f t="shared" si="82"/>
        <v>0.0972884647610425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0.143954588803978</v>
      </c>
      <c r="P92" s="11">
        <f t="shared" si="85"/>
        <v>0.0140051209400461</v>
      </c>
      <c r="Q92" s="16">
        <f t="shared" si="86"/>
        <v>0.001820665722206</v>
      </c>
      <c r="R92" s="11">
        <f t="shared" si="87"/>
        <v>0.0098696</v>
      </c>
      <c r="S92" s="17">
        <f t="shared" si="88"/>
        <v>0.184472088251398</v>
      </c>
      <c r="T92" s="3">
        <v>0.01</v>
      </c>
      <c r="U92" s="18">
        <f t="shared" si="89"/>
        <v>0.00184472088251398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0.016644720882514</v>
      </c>
      <c r="AR92" s="25">
        <f t="shared" si="93"/>
        <v>7.592</v>
      </c>
      <c r="AS92" s="1">
        <f t="shared" si="94"/>
        <v>0.13</v>
      </c>
      <c r="AT92" s="2">
        <f t="shared" si="95"/>
        <v>13.95</v>
      </c>
      <c r="AU92" s="1">
        <f t="shared" si="96"/>
        <v>1535.41252444598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16.2487985971429</v>
      </c>
      <c r="E93" s="13">
        <f t="shared" si="97"/>
        <v>13.8456158506774</v>
      </c>
      <c r="F93" s="9" t="s">
        <v>109</v>
      </c>
      <c r="G93" s="6">
        <v>3</v>
      </c>
      <c r="H93" s="11">
        <f t="shared" si="80"/>
        <v>16.2487985971429</v>
      </c>
      <c r="I93" s="11">
        <f t="shared" si="81"/>
        <v>289.398798597143</v>
      </c>
      <c r="J93" s="11">
        <f t="shared" si="82"/>
        <v>0.128947944802983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0.205869467863931</v>
      </c>
      <c r="P93" s="11">
        <f t="shared" si="85"/>
        <v>0.0265464447787376</v>
      </c>
      <c r="Q93" s="16">
        <f t="shared" si="86"/>
        <v>0.00345103782123589</v>
      </c>
      <c r="R93" s="11">
        <f t="shared" si="87"/>
        <v>0.0098696</v>
      </c>
      <c r="S93" s="17">
        <f t="shared" si="88"/>
        <v>0.349663392765248</v>
      </c>
      <c r="T93" s="3">
        <v>0.01</v>
      </c>
      <c r="U93" s="18">
        <f t="shared" si="89"/>
        <v>0.00349663392765248</v>
      </c>
      <c r="V93" s="17"/>
      <c r="W93" s="3"/>
      <c r="X93" s="18"/>
      <c r="Y93" s="19">
        <v>0.04</v>
      </c>
      <c r="Z93" s="3">
        <v>0.49</v>
      </c>
      <c r="AA93" s="20">
        <f t="shared" si="90"/>
        <v>0.0196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0.015</v>
      </c>
      <c r="AO93" s="3">
        <v>0.5</v>
      </c>
      <c r="AP93" s="3">
        <f t="shared" si="91"/>
        <v>0.0075</v>
      </c>
      <c r="AQ93" s="1">
        <f t="shared" si="92"/>
        <v>0.0305966339276525</v>
      </c>
      <c r="AR93" s="25">
        <f t="shared" si="93"/>
        <v>7.592</v>
      </c>
      <c r="AS93" s="1">
        <f t="shared" si="94"/>
        <v>0.13</v>
      </c>
      <c r="AT93" s="2">
        <f t="shared" si="95"/>
        <v>13.95</v>
      </c>
      <c r="AU93" s="1">
        <f t="shared" si="96"/>
        <v>2822.42371440181</v>
      </c>
    </row>
    <row r="94" s="1" customFormat="1" spans="1:47">
      <c r="A94" s="6"/>
      <c r="B94" s="6"/>
      <c r="C94" s="9">
        <v>3</v>
      </c>
      <c r="D94" s="12">
        <v>18.312553726129</v>
      </c>
      <c r="E94" s="13">
        <f t="shared" si="97"/>
        <v>16.2487985971429</v>
      </c>
      <c r="F94" s="9" t="s">
        <v>109</v>
      </c>
      <c r="G94" s="6">
        <v>4</v>
      </c>
      <c r="H94" s="11">
        <f t="shared" si="80"/>
        <v>18.312553726129</v>
      </c>
      <c r="I94" s="11">
        <f t="shared" si="81"/>
        <v>291.462553726129</v>
      </c>
      <c r="J94" s="11">
        <f t="shared" si="82"/>
        <v>0.163634894267713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0.255243023085194</v>
      </c>
      <c r="P94" s="11">
        <f t="shared" si="85"/>
        <v>0.0417666650951172</v>
      </c>
      <c r="Q94" s="16">
        <f t="shared" si="86"/>
        <v>0.00542966646236523</v>
      </c>
      <c r="R94" s="11">
        <f t="shared" si="87"/>
        <v>0.0098696</v>
      </c>
      <c r="S94" s="17">
        <f t="shared" si="88"/>
        <v>0.550140478070563</v>
      </c>
      <c r="T94" s="3">
        <v>0.01</v>
      </c>
      <c r="U94" s="18">
        <f t="shared" si="89"/>
        <v>0.00550140478070563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0.0326014047807056</v>
      </c>
      <c r="AR94" s="25">
        <f t="shared" si="93"/>
        <v>7.592</v>
      </c>
      <c r="AS94" s="1">
        <f t="shared" si="94"/>
        <v>0.13</v>
      </c>
      <c r="AT94" s="2">
        <f t="shared" si="95"/>
        <v>13.95</v>
      </c>
      <c r="AU94" s="1">
        <f t="shared" si="96"/>
        <v>3007.35624034497</v>
      </c>
    </row>
    <row r="95" s="1" customFormat="1" spans="1:47">
      <c r="A95" s="6"/>
      <c r="B95" s="6"/>
      <c r="C95" s="9">
        <v>4</v>
      </c>
      <c r="D95" s="12">
        <v>22.7136172443333</v>
      </c>
      <c r="E95" s="13">
        <f t="shared" si="97"/>
        <v>18.312553726129</v>
      </c>
      <c r="F95" s="9" t="s">
        <v>109</v>
      </c>
      <c r="G95" s="6">
        <v>5</v>
      </c>
      <c r="H95" s="11">
        <f t="shared" si="80"/>
        <v>22.7136172443333</v>
      </c>
      <c r="I95" s="11">
        <f t="shared" si="81"/>
        <v>295.863617244333</v>
      </c>
      <c r="J95" s="11">
        <f t="shared" si="82"/>
        <v>0.268962537544878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0.202802540090573</v>
      </c>
      <c r="O95" s="11">
        <f t="shared" si="98"/>
        <v>0.0865938178995038</v>
      </c>
      <c r="P95" s="11">
        <f t="shared" si="85"/>
        <v>0.0232904929979496</v>
      </c>
      <c r="Q95" s="16">
        <f t="shared" si="86"/>
        <v>0.00302776408973345</v>
      </c>
      <c r="R95" s="11">
        <f t="shared" si="87"/>
        <v>0.0098696</v>
      </c>
      <c r="S95" s="17">
        <f t="shared" si="88"/>
        <v>0.306776778160559</v>
      </c>
      <c r="T95" s="3">
        <v>0.01</v>
      </c>
      <c r="U95" s="18">
        <f t="shared" si="89"/>
        <v>0.00306776778160559</v>
      </c>
      <c r="V95" s="17"/>
      <c r="W95" s="3"/>
      <c r="X95" s="18"/>
      <c r="Y95" s="19">
        <v>0.05</v>
      </c>
      <c r="Z95" s="3">
        <v>0.49</v>
      </c>
      <c r="AA95" s="20">
        <f t="shared" si="90"/>
        <v>0.0245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0.02</v>
      </c>
      <c r="AO95" s="3">
        <v>0.5</v>
      </c>
      <c r="AP95" s="3">
        <f t="shared" si="91"/>
        <v>0.01</v>
      </c>
      <c r="AQ95" s="1">
        <f t="shared" si="92"/>
        <v>0.0375677677816056</v>
      </c>
      <c r="AR95" s="25">
        <f t="shared" si="93"/>
        <v>7.592</v>
      </c>
      <c r="AS95" s="1">
        <f t="shared" si="94"/>
        <v>0.13</v>
      </c>
      <c r="AT95" s="2">
        <f t="shared" si="95"/>
        <v>13.95</v>
      </c>
      <c r="AU95" s="1">
        <f t="shared" si="96"/>
        <v>3465.48443644694</v>
      </c>
    </row>
    <row r="96" s="1" customFormat="1" spans="1:47">
      <c r="A96" s="6"/>
      <c r="B96" s="6"/>
      <c r="C96" s="9">
        <v>5</v>
      </c>
      <c r="D96" s="12">
        <v>24.2513899483871</v>
      </c>
      <c r="E96" s="13">
        <f t="shared" si="97"/>
        <v>22.7136172443333</v>
      </c>
      <c r="F96" s="9" t="s">
        <v>111</v>
      </c>
      <c r="G96" s="6">
        <v>6</v>
      </c>
      <c r="H96" s="11">
        <f t="shared" si="80"/>
        <v>24.2513899483871</v>
      </c>
      <c r="I96" s="11">
        <f t="shared" si="81"/>
        <v>297.401389948387</v>
      </c>
      <c r="J96" s="11">
        <f t="shared" si="82"/>
        <v>0.31885559684841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0.139223324901554</v>
      </c>
      <c r="P96" s="11">
        <f t="shared" si="85"/>
        <v>0.0443921363567052</v>
      </c>
      <c r="Q96" s="16">
        <f t="shared" si="86"/>
        <v>0.00577097772637167</v>
      </c>
      <c r="R96" s="11">
        <f t="shared" si="87"/>
        <v>0.0098696</v>
      </c>
      <c r="S96" s="17">
        <f t="shared" si="88"/>
        <v>0.584722554751122</v>
      </c>
      <c r="T96" s="3">
        <v>0.01</v>
      </c>
      <c r="U96" s="18">
        <f t="shared" si="89"/>
        <v>0.00584722554751122</v>
      </c>
      <c r="V96" s="17"/>
      <c r="W96" s="3"/>
      <c r="X96" s="18"/>
      <c r="Y96" s="19">
        <v>0.05</v>
      </c>
      <c r="Z96" s="3">
        <v>0.49</v>
      </c>
      <c r="AA96" s="20">
        <f t="shared" si="90"/>
        <v>0.0245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0.02</v>
      </c>
      <c r="AO96" s="3">
        <v>0.5</v>
      </c>
      <c r="AP96" s="3">
        <f t="shared" si="91"/>
        <v>0.01</v>
      </c>
      <c r="AQ96" s="1">
        <f t="shared" si="92"/>
        <v>0.0403472255475112</v>
      </c>
      <c r="AR96" s="25">
        <f t="shared" si="93"/>
        <v>7.592</v>
      </c>
      <c r="AS96" s="1">
        <f t="shared" si="94"/>
        <v>0.13</v>
      </c>
      <c r="AT96" s="2">
        <f t="shared" si="95"/>
        <v>13.95</v>
      </c>
      <c r="AU96" s="1">
        <f t="shared" si="96"/>
        <v>3721.87889899533</v>
      </c>
    </row>
    <row r="97" s="1" customFormat="1" spans="1:47">
      <c r="A97" s="6"/>
      <c r="B97" s="6"/>
      <c r="C97" s="9">
        <v>6</v>
      </c>
      <c r="D97" s="12">
        <v>27.4632439476667</v>
      </c>
      <c r="E97" s="13">
        <f t="shared" si="97"/>
        <v>24.2513899483871</v>
      </c>
      <c r="F97" s="9" t="s">
        <v>109</v>
      </c>
      <c r="G97" s="6">
        <v>7</v>
      </c>
      <c r="H97" s="11">
        <f t="shared" si="80"/>
        <v>27.4632439476667</v>
      </c>
      <c r="I97" s="11">
        <f t="shared" si="81"/>
        <v>300.613243947667</v>
      </c>
      <c r="J97" s="11">
        <f t="shared" si="82"/>
        <v>0.452387380809684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0.170751188544849</v>
      </c>
      <c r="P97" s="11">
        <f t="shared" si="85"/>
        <v>0.0772456829559448</v>
      </c>
      <c r="Q97" s="16">
        <f t="shared" si="86"/>
        <v>0.0100419387842728</v>
      </c>
      <c r="R97" s="11">
        <f t="shared" si="87"/>
        <v>0.0098696</v>
      </c>
      <c r="S97" s="17">
        <f t="shared" si="88"/>
        <v>1.01746157739653</v>
      </c>
      <c r="T97" s="3">
        <v>0.01</v>
      </c>
      <c r="U97" s="18">
        <f t="shared" si="89"/>
        <v>0.0101746157739653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0.0446746157739653</v>
      </c>
      <c r="AR97" s="25">
        <f t="shared" si="93"/>
        <v>7.592</v>
      </c>
      <c r="AS97" s="1">
        <f t="shared" si="94"/>
        <v>0.13</v>
      </c>
      <c r="AT97" s="2">
        <f t="shared" si="95"/>
        <v>13.95</v>
      </c>
      <c r="AU97" s="1">
        <f t="shared" si="96"/>
        <v>4121.06427427206</v>
      </c>
    </row>
    <row r="98" s="1" customFormat="1" spans="1:47">
      <c r="A98" s="6"/>
      <c r="B98" s="6"/>
      <c r="C98" s="9">
        <v>7</v>
      </c>
      <c r="D98" s="12">
        <v>28.1312124006452</v>
      </c>
      <c r="E98" s="13">
        <f t="shared" si="97"/>
        <v>27.4632439476667</v>
      </c>
      <c r="F98" s="9" t="s">
        <v>109</v>
      </c>
      <c r="G98" s="6">
        <v>8</v>
      </c>
      <c r="H98" s="11">
        <f t="shared" si="80"/>
        <v>28.1312124006452</v>
      </c>
      <c r="I98" s="11">
        <f t="shared" si="81"/>
        <v>301.281212400645</v>
      </c>
      <c r="J98" s="11">
        <f t="shared" si="82"/>
        <v>0.486068687456932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0.169425505588904</v>
      </c>
      <c r="P98" s="11">
        <f t="shared" si="85"/>
        <v>0.0823524331233258</v>
      </c>
      <c r="Q98" s="16">
        <f t="shared" si="86"/>
        <v>0.0107058163060324</v>
      </c>
      <c r="R98" s="11">
        <f t="shared" si="87"/>
        <v>0.0098696</v>
      </c>
      <c r="S98" s="17">
        <f t="shared" si="88"/>
        <v>1.08472646368975</v>
      </c>
      <c r="T98" s="3">
        <v>0.01</v>
      </c>
      <c r="U98" s="18">
        <f t="shared" si="89"/>
        <v>0.0108472646368975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0.0453472646368975</v>
      </c>
      <c r="AR98" s="25">
        <f t="shared" si="93"/>
        <v>7.592</v>
      </c>
      <c r="AS98" s="1">
        <f t="shared" si="94"/>
        <v>0.13</v>
      </c>
      <c r="AT98" s="2">
        <f t="shared" si="95"/>
        <v>13.95</v>
      </c>
      <c r="AU98" s="1">
        <f t="shared" si="96"/>
        <v>4183.11358684331</v>
      </c>
    </row>
    <row r="99" s="1" customFormat="1" spans="1:47">
      <c r="A99" s="6"/>
      <c r="B99" s="6"/>
      <c r="C99" s="9">
        <v>8</v>
      </c>
      <c r="D99" s="12">
        <v>28.102672146129</v>
      </c>
      <c r="E99" s="13">
        <f t="shared" si="97"/>
        <v>28.1312124006452</v>
      </c>
      <c r="F99" s="9" t="s">
        <v>109</v>
      </c>
      <c r="G99" s="6">
        <v>9</v>
      </c>
      <c r="H99" s="11">
        <f t="shared" si="80"/>
        <v>28.102672146129</v>
      </c>
      <c r="I99" s="11">
        <f t="shared" si="81"/>
        <v>301.252672146129</v>
      </c>
      <c r="J99" s="11">
        <f t="shared" si="82"/>
        <v>0.484582739461312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0.162993072465578</v>
      </c>
      <c r="P99" s="11">
        <f t="shared" si="85"/>
        <v>0.0789836295685862</v>
      </c>
      <c r="Q99" s="16">
        <f t="shared" si="86"/>
        <v>0.0102678718439162</v>
      </c>
      <c r="R99" s="11">
        <f t="shared" si="87"/>
        <v>0.0098696</v>
      </c>
      <c r="S99" s="17">
        <f t="shared" si="88"/>
        <v>1.04035339263154</v>
      </c>
      <c r="T99" s="3">
        <v>0.01</v>
      </c>
      <c r="U99" s="18">
        <f t="shared" si="89"/>
        <v>0.0104035339263154</v>
      </c>
      <c r="V99" s="17"/>
      <c r="W99" s="3"/>
      <c r="X99" s="18"/>
      <c r="Y99" s="19">
        <v>0.05</v>
      </c>
      <c r="Z99" s="3">
        <v>0.49</v>
      </c>
      <c r="AA99" s="20">
        <f t="shared" si="90"/>
        <v>0.0245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0.02</v>
      </c>
      <c r="AO99" s="3">
        <v>0.5</v>
      </c>
      <c r="AP99" s="3">
        <f t="shared" si="91"/>
        <v>0.01</v>
      </c>
      <c r="AQ99" s="1">
        <f t="shared" si="92"/>
        <v>0.0449035339263154</v>
      </c>
      <c r="AR99" s="25">
        <f t="shared" si="93"/>
        <v>7.592</v>
      </c>
      <c r="AS99" s="1">
        <f t="shared" si="94"/>
        <v>0.13</v>
      </c>
      <c r="AT99" s="2">
        <f t="shared" si="95"/>
        <v>13.95</v>
      </c>
      <c r="AU99" s="1">
        <f t="shared" si="96"/>
        <v>4142.18110769163</v>
      </c>
    </row>
    <row r="100" s="1" customFormat="1" spans="1:47">
      <c r="A100" s="6"/>
      <c r="B100" s="6"/>
      <c r="C100" s="9">
        <v>9</v>
      </c>
      <c r="D100" s="12">
        <v>26.7000928503333</v>
      </c>
      <c r="E100" s="13">
        <f t="shared" si="97"/>
        <v>28.102672146129</v>
      </c>
      <c r="F100" s="9" t="s">
        <v>109</v>
      </c>
      <c r="G100" s="6">
        <v>10</v>
      </c>
      <c r="H100" s="11">
        <f t="shared" si="80"/>
        <v>26.7000928503333</v>
      </c>
      <c r="I100" s="11">
        <f t="shared" si="81"/>
        <v>299.850092850333</v>
      </c>
      <c r="J100" s="11">
        <f t="shared" si="82"/>
        <v>0.416590365678183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0.159929442896992</v>
      </c>
      <c r="P100" s="11">
        <f t="shared" si="85"/>
        <v>0.0666250650991661</v>
      </c>
      <c r="Q100" s="16">
        <f t="shared" si="86"/>
        <v>0.00866125846289159</v>
      </c>
      <c r="R100" s="11">
        <f t="shared" si="87"/>
        <v>0.0098696</v>
      </c>
      <c r="S100" s="17">
        <f t="shared" si="88"/>
        <v>0.877569350621261</v>
      </c>
      <c r="T100" s="3">
        <v>0.01</v>
      </c>
      <c r="U100" s="18">
        <f t="shared" si="89"/>
        <v>0.00877569350621261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0.0358756935062126</v>
      </c>
      <c r="AR100" s="25">
        <f t="shared" si="93"/>
        <v>7.592</v>
      </c>
      <c r="AS100" s="1">
        <f t="shared" si="94"/>
        <v>0.13</v>
      </c>
      <c r="AT100" s="2">
        <f t="shared" si="95"/>
        <v>13.95</v>
      </c>
      <c r="AU100" s="1">
        <f t="shared" si="96"/>
        <v>3309.39698667416</v>
      </c>
    </row>
    <row r="101" s="1" customFormat="1" spans="1:47">
      <c r="A101" s="6"/>
      <c r="B101" s="6"/>
      <c r="C101" s="9">
        <v>10</v>
      </c>
      <c r="D101" s="12">
        <v>23.8599149974193</v>
      </c>
      <c r="E101" s="13">
        <f t="shared" si="97"/>
        <v>26.7000928503333</v>
      </c>
      <c r="F101" s="9" t="s">
        <v>109</v>
      </c>
      <c r="G101" s="6">
        <v>11</v>
      </c>
      <c r="H101" s="11">
        <f t="shared" si="80"/>
        <v>23.8599149974193</v>
      </c>
      <c r="I101" s="11">
        <f t="shared" si="81"/>
        <v>297.009914997419</v>
      </c>
      <c r="J101" s="11">
        <f t="shared" si="82"/>
        <v>0.305388837505703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0.0886391589079348</v>
      </c>
      <c r="O101" s="11">
        <f t="shared" si="98"/>
        <v>0.0805852188898913</v>
      </c>
      <c r="P101" s="11">
        <f t="shared" si="85"/>
        <v>0.0246098263169265</v>
      </c>
      <c r="Q101" s="16">
        <f t="shared" si="86"/>
        <v>0.00319927742120045</v>
      </c>
      <c r="R101" s="11">
        <f t="shared" si="87"/>
        <v>0.0098696</v>
      </c>
      <c r="S101" s="17">
        <f t="shared" si="88"/>
        <v>0.324154719664469</v>
      </c>
      <c r="T101" s="3">
        <v>0.01</v>
      </c>
      <c r="U101" s="18">
        <f t="shared" si="89"/>
        <v>0.00324154719664469</v>
      </c>
      <c r="V101" s="17"/>
      <c r="W101" s="3"/>
      <c r="X101" s="18"/>
      <c r="Y101" s="19">
        <v>0.04</v>
      </c>
      <c r="Z101" s="3">
        <v>0.49</v>
      </c>
      <c r="AA101" s="20">
        <f t="shared" si="90"/>
        <v>0.0196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0.0303415471966447</v>
      </c>
      <c r="AR101" s="25">
        <f t="shared" si="93"/>
        <v>7.592</v>
      </c>
      <c r="AS101" s="1">
        <f t="shared" si="94"/>
        <v>0.13</v>
      </c>
      <c r="AT101" s="2">
        <f t="shared" si="95"/>
        <v>13.95</v>
      </c>
      <c r="AU101" s="1">
        <f t="shared" si="96"/>
        <v>2798.8929286125</v>
      </c>
    </row>
    <row r="102" s="1" customFormat="1" spans="1:48">
      <c r="A102" s="6"/>
      <c r="B102" s="6"/>
      <c r="C102" s="9">
        <v>11</v>
      </c>
      <c r="D102" s="12">
        <v>19.508134796</v>
      </c>
      <c r="E102" s="13">
        <f t="shared" si="97"/>
        <v>23.8599149974193</v>
      </c>
      <c r="F102" s="9" t="s">
        <v>111</v>
      </c>
      <c r="G102" s="6">
        <v>12</v>
      </c>
      <c r="H102" s="11">
        <f t="shared" si="80"/>
        <v>19.508134796</v>
      </c>
      <c r="I102" s="11">
        <f t="shared" si="81"/>
        <v>292.658134796</v>
      </c>
      <c r="J102" s="11">
        <f t="shared" si="82"/>
        <v>0.187562507908192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0.131895392572965</v>
      </c>
      <c r="P102" s="11">
        <f t="shared" si="85"/>
        <v>0.0247386306125208</v>
      </c>
      <c r="Q102" s="16">
        <f t="shared" si="86"/>
        <v>0.0032160219796277</v>
      </c>
      <c r="R102" s="11">
        <f t="shared" si="87"/>
        <v>0.0098696</v>
      </c>
      <c r="S102" s="17">
        <f t="shared" si="88"/>
        <v>0.325851298900432</v>
      </c>
      <c r="T102" s="3">
        <v>0.01</v>
      </c>
      <c r="U102" s="18">
        <f t="shared" si="89"/>
        <v>0.00325851298900432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0.0180585129890043</v>
      </c>
      <c r="AR102" s="25">
        <f t="shared" si="93"/>
        <v>7.592</v>
      </c>
      <c r="AS102" s="1">
        <f t="shared" si="94"/>
        <v>0.13</v>
      </c>
      <c r="AT102" s="2">
        <f t="shared" si="95"/>
        <v>13.95</v>
      </c>
      <c r="AU102" s="1">
        <f t="shared" si="96"/>
        <v>1665.8294970459</v>
      </c>
      <c r="AV102" s="1">
        <f>SUM(AU91:AU102)</f>
        <v>36234.0894929613</v>
      </c>
    </row>
    <row r="103" s="1" customFormat="1" spans="1:46">
      <c r="A103" s="6"/>
      <c r="B103" s="6"/>
      <c r="C103" s="9">
        <v>12</v>
      </c>
      <c r="D103" s="12">
        <v>15.4855355829032</v>
      </c>
      <c r="E103" s="13">
        <f t="shared" si="97"/>
        <v>19.508134796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14.4</v>
      </c>
      <c r="E107" s="9"/>
      <c r="F107" s="9"/>
      <c r="G107" s="6">
        <v>1</v>
      </c>
      <c r="H107" s="11">
        <f t="shared" ref="H107:H118" si="99">E108</f>
        <v>14.4</v>
      </c>
      <c r="I107" s="11">
        <f t="shared" ref="I107:I118" si="100">H107+273.15</f>
        <v>287.55</v>
      </c>
      <c r="J107" s="11">
        <f t="shared" ref="J107:J118" si="101">EXP(($C$18*(I107-$C$16))/($C$19*I107*$C$16))</f>
        <v>0.103864741781117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0.286945564147565</v>
      </c>
      <c r="Q107" s="16">
        <f t="shared" ref="Q107:Q118" si="105">P107*$B$109</f>
        <v>0.129125503866404</v>
      </c>
      <c r="R107" s="11">
        <f t="shared" ref="R107:R118" si="106">L107*$B$109</f>
        <v>1.24320825</v>
      </c>
      <c r="S107" s="17">
        <f t="shared" ref="S107:S118" si="107">Q107/R107</f>
        <v>0.103864741781117</v>
      </c>
      <c r="T107" s="3">
        <v>0.27</v>
      </c>
      <c r="U107" s="18">
        <f t="shared" ref="U107:U118" si="108">S107*T107</f>
        <v>0.0280434802809016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0.234855109304692</v>
      </c>
      <c r="AC107" s="25">
        <f t="shared" ref="AC107:AC118" si="110">$B$107/12</f>
        <v>10.2321666666667</v>
      </c>
      <c r="AD107" s="1">
        <f t="shared" ref="AD107:AD118" si="111">$B$109</f>
        <v>0.45</v>
      </c>
      <c r="AE107" s="26">
        <f t="shared" ref="AE107:AE118" si="112">$E$9/12</f>
        <v>396.006666666667</v>
      </c>
      <c r="AF107" s="1">
        <f t="shared" ref="AF107:AF118" si="113">AE107*10000*AC107*AB107</f>
        <v>9516343.62396644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13.8456158506774</v>
      </c>
      <c r="E108" s="13">
        <f t="shared" ref="E108:E119" si="114">D107</f>
        <v>14.4</v>
      </c>
      <c r="F108" s="9" t="s">
        <v>109</v>
      </c>
      <c r="G108" s="6">
        <v>2</v>
      </c>
      <c r="H108" s="11">
        <f t="shared" si="99"/>
        <v>13.8456158506774</v>
      </c>
      <c r="I108" s="11">
        <f t="shared" si="100"/>
        <v>286.995615850677</v>
      </c>
      <c r="J108" s="11">
        <f t="shared" si="101"/>
        <v>0.0972884647610425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5.23842443585243</v>
      </c>
      <c r="P108" s="11">
        <f t="shared" si="104"/>
        <v>0.509638271130814</v>
      </c>
      <c r="Q108" s="16">
        <f t="shared" si="105"/>
        <v>0.229337222008866</v>
      </c>
      <c r="R108" s="11">
        <f t="shared" si="106"/>
        <v>1.24320825</v>
      </c>
      <c r="S108" s="17">
        <f t="shared" si="107"/>
        <v>0.184472088251398</v>
      </c>
      <c r="T108" s="3">
        <v>0.27</v>
      </c>
      <c r="U108" s="18">
        <f t="shared" si="108"/>
        <v>0.0498074638278775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0.241416950344105</v>
      </c>
      <c r="AC108" s="25">
        <f t="shared" si="110"/>
        <v>10.2321666666667</v>
      </c>
      <c r="AD108" s="1">
        <f t="shared" si="111"/>
        <v>0.45</v>
      </c>
      <c r="AE108" s="26">
        <f t="shared" si="112"/>
        <v>396.006666666667</v>
      </c>
      <c r="AF108" s="1">
        <f t="shared" si="113"/>
        <v>9782229.83066543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2">
        <v>16.2487985971429</v>
      </c>
      <c r="E109" s="13">
        <f t="shared" si="114"/>
        <v>13.8456158506774</v>
      </c>
      <c r="F109" s="9" t="s">
        <v>109</v>
      </c>
      <c r="G109" s="6">
        <v>3</v>
      </c>
      <c r="H109" s="11">
        <f t="shared" si="99"/>
        <v>16.2487985971429</v>
      </c>
      <c r="I109" s="11">
        <f t="shared" si="100"/>
        <v>289.398798597143</v>
      </c>
      <c r="J109" s="11">
        <f t="shared" si="101"/>
        <v>0.128947944802983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7.49147116472162</v>
      </c>
      <c r="P109" s="11">
        <f t="shared" si="104"/>
        <v>0.966009810241659</v>
      </c>
      <c r="Q109" s="16">
        <f t="shared" si="105"/>
        <v>0.434704414608747</v>
      </c>
      <c r="R109" s="11">
        <f t="shared" si="106"/>
        <v>1.24320825</v>
      </c>
      <c r="S109" s="17">
        <f t="shared" si="107"/>
        <v>0.349663392765248</v>
      </c>
      <c r="T109" s="3">
        <v>0.27</v>
      </c>
      <c r="U109" s="18">
        <f t="shared" si="108"/>
        <v>0.0944091160466169</v>
      </c>
      <c r="V109" s="3">
        <v>220.1</v>
      </c>
      <c r="W109" s="20">
        <v>12.1</v>
      </c>
      <c r="X109" s="20">
        <v>4.5</v>
      </c>
      <c r="Y109" s="20">
        <v>1.5</v>
      </c>
      <c r="Z109" s="20">
        <v>6.8</v>
      </c>
      <c r="AA109" s="3">
        <v>30.2</v>
      </c>
      <c r="AB109" s="2">
        <f t="shared" si="109"/>
        <v>0.303664348488055</v>
      </c>
      <c r="AC109" s="25">
        <f t="shared" si="110"/>
        <v>10.2321666666667</v>
      </c>
      <c r="AD109" s="1">
        <f t="shared" si="111"/>
        <v>0.45</v>
      </c>
      <c r="AE109" s="26">
        <f t="shared" si="112"/>
        <v>396.006666666667</v>
      </c>
      <c r="AF109" s="1">
        <f t="shared" si="113"/>
        <v>12304498.2717883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18.312553726129</v>
      </c>
      <c r="E110" s="13">
        <f t="shared" si="114"/>
        <v>16.2487985971429</v>
      </c>
      <c r="F110" s="9" t="s">
        <v>109</v>
      </c>
      <c r="G110" s="6">
        <v>4</v>
      </c>
      <c r="H110" s="11">
        <f t="shared" si="99"/>
        <v>18.312553726129</v>
      </c>
      <c r="I110" s="11">
        <f t="shared" si="100"/>
        <v>291.462553726129</v>
      </c>
      <c r="J110" s="11">
        <f t="shared" si="101"/>
        <v>0.163634894267713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9.28814635447996</v>
      </c>
      <c r="P110" s="11">
        <f t="shared" si="104"/>
        <v>1.51986484665837</v>
      </c>
      <c r="Q110" s="16">
        <f t="shared" si="105"/>
        <v>0.683939180996268</v>
      </c>
      <c r="R110" s="11">
        <f t="shared" si="106"/>
        <v>1.24320825</v>
      </c>
      <c r="S110" s="17">
        <f t="shared" si="107"/>
        <v>0.550140478070563</v>
      </c>
      <c r="T110" s="3">
        <v>0.27</v>
      </c>
      <c r="U110" s="18">
        <f t="shared" si="108"/>
        <v>0.148537929079052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0.319984185617334</v>
      </c>
      <c r="AC110" s="25">
        <f t="shared" si="110"/>
        <v>10.2321666666667</v>
      </c>
      <c r="AD110" s="1">
        <f t="shared" si="111"/>
        <v>0.45</v>
      </c>
      <c r="AE110" s="26">
        <f t="shared" si="112"/>
        <v>396.006666666667</v>
      </c>
      <c r="AF110" s="1">
        <f t="shared" si="113"/>
        <v>12965779.0864539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22.7136172443333</v>
      </c>
      <c r="E111" s="13">
        <f t="shared" si="114"/>
        <v>18.312553726129</v>
      </c>
      <c r="F111" s="9" t="s">
        <v>109</v>
      </c>
      <c r="G111" s="6">
        <v>5</v>
      </c>
      <c r="H111" s="11">
        <f t="shared" si="99"/>
        <v>22.7136172443333</v>
      </c>
      <c r="I111" s="11">
        <f t="shared" si="100"/>
        <v>295.863617244333</v>
      </c>
      <c r="J111" s="11">
        <f t="shared" si="101"/>
        <v>0.268962537544878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7.37986743243051</v>
      </c>
      <c r="O111" s="11">
        <f t="shared" si="115"/>
        <v>3.15109907539108</v>
      </c>
      <c r="P111" s="11">
        <f t="shared" si="104"/>
        <v>0.847527603372503</v>
      </c>
      <c r="Q111" s="16">
        <f t="shared" si="105"/>
        <v>0.381387421517626</v>
      </c>
      <c r="R111" s="11">
        <f t="shared" si="106"/>
        <v>1.24320825</v>
      </c>
      <c r="S111" s="17">
        <f t="shared" si="107"/>
        <v>0.306776778160559</v>
      </c>
      <c r="T111" s="3">
        <v>0.27</v>
      </c>
      <c r="U111" s="18">
        <f t="shared" si="108"/>
        <v>0.0828297301033509</v>
      </c>
      <c r="V111" s="3">
        <v>229.1</v>
      </c>
      <c r="W111" s="20">
        <v>15.1</v>
      </c>
      <c r="X111" s="20">
        <v>6</v>
      </c>
      <c r="Y111" s="20">
        <v>3</v>
      </c>
      <c r="Z111" s="20">
        <v>7</v>
      </c>
      <c r="AA111" s="3">
        <v>30.2</v>
      </c>
      <c r="AB111" s="2">
        <f t="shared" si="109"/>
        <v>0.31537316362616</v>
      </c>
      <c r="AC111" s="25">
        <f t="shared" si="110"/>
        <v>10.2321666666667</v>
      </c>
      <c r="AD111" s="1">
        <f t="shared" si="111"/>
        <v>0.45</v>
      </c>
      <c r="AE111" s="26">
        <f t="shared" si="112"/>
        <v>396.006666666667</v>
      </c>
      <c r="AF111" s="1">
        <f t="shared" si="113"/>
        <v>12778940.1888221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24.2513899483871</v>
      </c>
      <c r="E112" s="13">
        <f t="shared" si="114"/>
        <v>22.7136172443333</v>
      </c>
      <c r="F112" s="9" t="s">
        <v>111</v>
      </c>
      <c r="G112" s="6">
        <v>6</v>
      </c>
      <c r="H112" s="11">
        <f t="shared" si="99"/>
        <v>24.2513899483871</v>
      </c>
      <c r="I112" s="11">
        <f t="shared" si="100"/>
        <v>297.401389948387</v>
      </c>
      <c r="J112" s="11">
        <f t="shared" si="101"/>
        <v>0.31885559684841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5.06625647201857</v>
      </c>
      <c r="P112" s="11">
        <f t="shared" si="104"/>
        <v>1.6154042311726</v>
      </c>
      <c r="Q112" s="16">
        <f t="shared" si="105"/>
        <v>0.726931904027671</v>
      </c>
      <c r="R112" s="11">
        <f t="shared" si="106"/>
        <v>1.24320825</v>
      </c>
      <c r="S112" s="17">
        <f t="shared" si="107"/>
        <v>0.584722554751122</v>
      </c>
      <c r="T112" s="3">
        <v>0.27</v>
      </c>
      <c r="U112" s="18">
        <f t="shared" si="108"/>
        <v>0.157875089782803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0.337999339569515</v>
      </c>
      <c r="AC112" s="25">
        <f t="shared" si="110"/>
        <v>10.2321666666667</v>
      </c>
      <c r="AD112" s="1">
        <f t="shared" si="111"/>
        <v>0.45</v>
      </c>
      <c r="AE112" s="26">
        <f t="shared" si="112"/>
        <v>396.006666666667</v>
      </c>
      <c r="AF112" s="1">
        <f t="shared" si="113"/>
        <v>13695754.244138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27.4632439476667</v>
      </c>
      <c r="E113" s="13">
        <f t="shared" si="114"/>
        <v>24.2513899483871</v>
      </c>
      <c r="F113" s="9" t="s">
        <v>109</v>
      </c>
      <c r="G113" s="6">
        <v>7</v>
      </c>
      <c r="H113" s="11">
        <f t="shared" si="99"/>
        <v>27.4632439476667</v>
      </c>
      <c r="I113" s="11">
        <f t="shared" si="100"/>
        <v>300.613243947667</v>
      </c>
      <c r="J113" s="11">
        <f t="shared" si="101"/>
        <v>0.452387380809684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6.21353724084597</v>
      </c>
      <c r="P113" s="11">
        <f t="shared" si="104"/>
        <v>2.81092583794974</v>
      </c>
      <c r="Q113" s="16">
        <f t="shared" si="105"/>
        <v>1.26491662707738</v>
      </c>
      <c r="R113" s="11">
        <f t="shared" si="106"/>
        <v>1.24320825</v>
      </c>
      <c r="S113" s="17">
        <f t="shared" si="107"/>
        <v>1.01746157739653</v>
      </c>
      <c r="T113" s="3">
        <v>0.27</v>
      </c>
      <c r="U113" s="18">
        <f t="shared" si="108"/>
        <v>0.274714625897064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0.373226459707965</v>
      </c>
      <c r="AC113" s="25">
        <f t="shared" si="110"/>
        <v>10.2321666666667</v>
      </c>
      <c r="AD113" s="1">
        <f t="shared" si="111"/>
        <v>0.45</v>
      </c>
      <c r="AE113" s="26">
        <f t="shared" si="112"/>
        <v>396.006666666667</v>
      </c>
      <c r="AF113" s="1">
        <f t="shared" si="113"/>
        <v>15123159.3413178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28.1312124006452</v>
      </c>
      <c r="E114" s="13">
        <f t="shared" si="114"/>
        <v>27.4632439476667</v>
      </c>
      <c r="F114" s="9" t="s">
        <v>109</v>
      </c>
      <c r="G114" s="6">
        <v>8</v>
      </c>
      <c r="H114" s="11">
        <f t="shared" si="99"/>
        <v>28.1312124006452</v>
      </c>
      <c r="I114" s="11">
        <f t="shared" si="100"/>
        <v>301.281212400645</v>
      </c>
      <c r="J114" s="11">
        <f t="shared" si="101"/>
        <v>0.486068687456932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6.16529640289623</v>
      </c>
      <c r="P114" s="11">
        <f t="shared" si="104"/>
        <v>2.99675753033872</v>
      </c>
      <c r="Q114" s="16">
        <f t="shared" si="105"/>
        <v>1.34854088865242</v>
      </c>
      <c r="R114" s="11">
        <f t="shared" si="106"/>
        <v>1.24320825</v>
      </c>
      <c r="S114" s="17">
        <f t="shared" si="107"/>
        <v>1.08472646368975</v>
      </c>
      <c r="T114" s="3">
        <v>0.27</v>
      </c>
      <c r="U114" s="18">
        <f t="shared" si="108"/>
        <v>0.292876145196232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0.378702157776664</v>
      </c>
      <c r="AC114" s="25">
        <f t="shared" si="110"/>
        <v>10.2321666666667</v>
      </c>
      <c r="AD114" s="1">
        <f t="shared" si="111"/>
        <v>0.45</v>
      </c>
      <c r="AE114" s="26">
        <f t="shared" si="112"/>
        <v>396.006666666667</v>
      </c>
      <c r="AF114" s="1">
        <f t="shared" si="113"/>
        <v>15345034.9673457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28.102672146129</v>
      </c>
      <c r="E115" s="13">
        <f t="shared" si="114"/>
        <v>28.1312124006452</v>
      </c>
      <c r="F115" s="9" t="s">
        <v>109</v>
      </c>
      <c r="G115" s="6">
        <v>9</v>
      </c>
      <c r="H115" s="11">
        <f t="shared" si="99"/>
        <v>28.102672146129</v>
      </c>
      <c r="I115" s="11">
        <f t="shared" si="100"/>
        <v>301.252672146129</v>
      </c>
      <c r="J115" s="11">
        <f t="shared" si="101"/>
        <v>0.484582739461312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5.93122387255751</v>
      </c>
      <c r="P115" s="11">
        <f t="shared" si="104"/>
        <v>2.87416871252225</v>
      </c>
      <c r="Q115" s="16">
        <f t="shared" si="105"/>
        <v>1.29337592063501</v>
      </c>
      <c r="R115" s="11">
        <f t="shared" si="106"/>
        <v>1.24320825</v>
      </c>
      <c r="S115" s="17">
        <f t="shared" si="107"/>
        <v>1.04035339263154</v>
      </c>
      <c r="T115" s="3">
        <v>0.27</v>
      </c>
      <c r="U115" s="18">
        <f t="shared" si="108"/>
        <v>0.280895416010515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09"/>
        <v>0.37508996792717</v>
      </c>
      <c r="AC115" s="25">
        <f t="shared" si="110"/>
        <v>10.2321666666667</v>
      </c>
      <c r="AD115" s="1">
        <f t="shared" si="111"/>
        <v>0.45</v>
      </c>
      <c r="AE115" s="26">
        <f t="shared" si="112"/>
        <v>396.006666666667</v>
      </c>
      <c r="AF115" s="1">
        <f t="shared" si="113"/>
        <v>15198668.8101667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26.7000928503333</v>
      </c>
      <c r="E116" s="13">
        <f t="shared" si="114"/>
        <v>28.102672146129</v>
      </c>
      <c r="F116" s="9" t="s">
        <v>109</v>
      </c>
      <c r="G116" s="6">
        <v>10</v>
      </c>
      <c r="H116" s="11">
        <f t="shared" si="99"/>
        <v>26.7000928503333</v>
      </c>
      <c r="I116" s="11">
        <f t="shared" si="100"/>
        <v>299.850092850333</v>
      </c>
      <c r="J116" s="11">
        <f t="shared" si="101"/>
        <v>0.416590365678183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5.81974016003526</v>
      </c>
      <c r="P116" s="11">
        <f t="shared" si="104"/>
        <v>2.4244476814211</v>
      </c>
      <c r="Q116" s="16">
        <f t="shared" si="105"/>
        <v>1.09100145663949</v>
      </c>
      <c r="R116" s="11">
        <f t="shared" si="106"/>
        <v>1.24320825</v>
      </c>
      <c r="S116" s="17">
        <f t="shared" si="107"/>
        <v>0.877569350621261</v>
      </c>
      <c r="T116" s="3">
        <v>0.27</v>
      </c>
      <c r="U116" s="18">
        <f t="shared" si="108"/>
        <v>0.23694372466774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0.346638532987324</v>
      </c>
      <c r="AC116" s="25">
        <f t="shared" si="110"/>
        <v>10.2321666666667</v>
      </c>
      <c r="AD116" s="1">
        <f t="shared" si="111"/>
        <v>0.45</v>
      </c>
      <c r="AE116" s="26">
        <f t="shared" si="112"/>
        <v>396.006666666667</v>
      </c>
      <c r="AF116" s="1">
        <f t="shared" si="113"/>
        <v>14045814.8983055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23.8599149974193</v>
      </c>
      <c r="E117" s="13">
        <f t="shared" si="114"/>
        <v>26.7000928503333</v>
      </c>
      <c r="F117" s="9" t="s">
        <v>109</v>
      </c>
      <c r="G117" s="6">
        <v>11</v>
      </c>
      <c r="H117" s="11">
        <f t="shared" si="99"/>
        <v>23.8599149974193</v>
      </c>
      <c r="I117" s="11">
        <f t="shared" si="100"/>
        <v>297.009914997419</v>
      </c>
      <c r="J117" s="11">
        <f t="shared" si="101"/>
        <v>0.305388837505703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3.22552785468345</v>
      </c>
      <c r="O117" s="11">
        <f t="shared" si="115"/>
        <v>2.93244962393071</v>
      </c>
      <c r="P117" s="11">
        <f t="shared" si="104"/>
        <v>0.895537381696234</v>
      </c>
      <c r="Q117" s="16">
        <f t="shared" si="105"/>
        <v>0.402991821763305</v>
      </c>
      <c r="R117" s="11">
        <f t="shared" si="106"/>
        <v>1.24320825</v>
      </c>
      <c r="S117" s="17">
        <f t="shared" si="107"/>
        <v>0.324154719664469</v>
      </c>
      <c r="T117" s="3">
        <v>0.27</v>
      </c>
      <c r="U117" s="18">
        <f t="shared" si="108"/>
        <v>0.0875217743094067</v>
      </c>
      <c r="V117" s="3">
        <v>220.1</v>
      </c>
      <c r="W117" s="20">
        <v>12.1</v>
      </c>
      <c r="X117" s="20">
        <v>4.5</v>
      </c>
      <c r="Y117" s="20">
        <v>1.5</v>
      </c>
      <c r="Z117" s="20">
        <v>6.8</v>
      </c>
      <c r="AA117" s="3">
        <v>30.2</v>
      </c>
      <c r="AB117" s="2">
        <f t="shared" si="109"/>
        <v>0.301587814954286</v>
      </c>
      <c r="AC117" s="25">
        <f t="shared" si="110"/>
        <v>10.2321666666667</v>
      </c>
      <c r="AD117" s="1">
        <f t="shared" si="111"/>
        <v>0.45</v>
      </c>
      <c r="AE117" s="26">
        <f t="shared" si="112"/>
        <v>396.006666666667</v>
      </c>
      <c r="AF117" s="1">
        <f t="shared" si="113"/>
        <v>12220357.0039549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19.508134796</v>
      </c>
      <c r="E118" s="13">
        <f t="shared" si="114"/>
        <v>23.8599149974193</v>
      </c>
      <c r="F118" s="9" t="s">
        <v>111</v>
      </c>
      <c r="G118" s="6">
        <v>12</v>
      </c>
      <c r="H118" s="11">
        <f t="shared" si="99"/>
        <v>19.508134796</v>
      </c>
      <c r="I118" s="11">
        <f t="shared" si="100"/>
        <v>292.658134796</v>
      </c>
      <c r="J118" s="11">
        <f t="shared" si="101"/>
        <v>0.187562507908192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4.79959724223447</v>
      </c>
      <c r="P118" s="11">
        <f t="shared" si="104"/>
        <v>0.90022449570274</v>
      </c>
      <c r="Q118" s="16">
        <f t="shared" si="105"/>
        <v>0.405101023066233</v>
      </c>
      <c r="R118" s="11">
        <f t="shared" si="106"/>
        <v>1.24320825</v>
      </c>
      <c r="S118" s="17">
        <f t="shared" si="107"/>
        <v>0.325851298900432</v>
      </c>
      <c r="T118" s="3">
        <v>0.27</v>
      </c>
      <c r="U118" s="18">
        <f t="shared" si="108"/>
        <v>0.0879798507031166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0.25292592498699</v>
      </c>
      <c r="AC118" s="25">
        <f t="shared" si="110"/>
        <v>10.2321666666667</v>
      </c>
      <c r="AD118" s="1">
        <f t="shared" si="111"/>
        <v>0.45</v>
      </c>
      <c r="AE118" s="26">
        <f t="shared" si="112"/>
        <v>396.006666666667</v>
      </c>
      <c r="AF118" s="1">
        <f t="shared" si="113"/>
        <v>10248574.1984139</v>
      </c>
      <c r="AG118" s="1">
        <f>SUM(AF107:AF118)</f>
        <v>153225154.465339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15.4855355829032</v>
      </c>
      <c r="E119" s="13">
        <f t="shared" si="114"/>
        <v>19.508134796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14.4</v>
      </c>
      <c r="E123" s="9"/>
      <c r="F123" s="9"/>
      <c r="G123" s="6">
        <v>1</v>
      </c>
      <c r="H123" s="11">
        <f t="shared" ref="H123:H134" si="116">E124</f>
        <v>14.4</v>
      </c>
      <c r="I123" s="11">
        <f t="shared" ref="I123:I134" si="117">H123+273.15</f>
        <v>287.55</v>
      </c>
      <c r="J123" s="11">
        <f t="shared" ref="J123:J134" si="118">EXP(($C$18*(I123-$C$16))/($C$19*I123*$C$16))</f>
        <v>0.103864741781117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0.0541363807111538</v>
      </c>
      <c r="Q123" s="16">
        <f t="shared" ref="Q123:Q134" si="122">P123*$B$125</f>
        <v>0.0140754589849</v>
      </c>
      <c r="R123" s="11">
        <f t="shared" ref="R123:R134" si="123">L123*$B$125</f>
        <v>0.1355172</v>
      </c>
      <c r="S123" s="17">
        <f t="shared" ref="S123:S134" si="124">Q123/R123</f>
        <v>0.103864741781117</v>
      </c>
      <c r="T123" s="3">
        <v>0.01</v>
      </c>
      <c r="U123" s="18">
        <f t="shared" ref="U123:U134" si="125">S123*T123</f>
        <v>0.00103864741781117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0.00652864741781117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18.8</v>
      </c>
      <c r="AX123" s="1">
        <f t="shared" ref="AX123:AX134" si="132">AW123*10000*AV123*0.67*AU123*AT123</f>
        <v>11144.235648826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13.8456158506774</v>
      </c>
      <c r="E124" s="13">
        <f t="shared" ref="E124:E135" si="133">D123</f>
        <v>14.4</v>
      </c>
      <c r="F124" s="9" t="s">
        <v>109</v>
      </c>
      <c r="G124" s="6">
        <v>2</v>
      </c>
      <c r="H124" s="11">
        <f t="shared" si="116"/>
        <v>13.8456158506774</v>
      </c>
      <c r="I124" s="11">
        <f t="shared" si="117"/>
        <v>286.995615850677</v>
      </c>
      <c r="J124" s="11">
        <f t="shared" si="118"/>
        <v>0.0972884647610425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0.988303619288846</v>
      </c>
      <c r="P124" s="11">
        <f t="shared" si="121"/>
        <v>0.0961505418383937</v>
      </c>
      <c r="Q124" s="16">
        <f t="shared" si="122"/>
        <v>0.0249991408779824</v>
      </c>
      <c r="R124" s="11">
        <f t="shared" si="123"/>
        <v>0.1355172</v>
      </c>
      <c r="S124" s="17">
        <f t="shared" si="124"/>
        <v>0.184472088251398</v>
      </c>
      <c r="T124" s="3">
        <v>0.01</v>
      </c>
      <c r="U124" s="18">
        <f t="shared" si="125"/>
        <v>0.00184472088251398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0.00733472088251398</v>
      </c>
      <c r="AU124" s="25">
        <f t="shared" si="129"/>
        <v>52.122</v>
      </c>
      <c r="AV124" s="1">
        <f t="shared" si="130"/>
        <v>0.26</v>
      </c>
      <c r="AW124" s="2">
        <f t="shared" si="131"/>
        <v>18.8</v>
      </c>
      <c r="AX124" s="1">
        <f t="shared" si="132"/>
        <v>12520.1826200787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16.2487985971429</v>
      </c>
      <c r="E125" s="13">
        <f t="shared" si="133"/>
        <v>13.8456158506774</v>
      </c>
      <c r="F125" s="9" t="s">
        <v>109</v>
      </c>
      <c r="G125" s="6">
        <v>3</v>
      </c>
      <c r="H125" s="11">
        <f t="shared" si="116"/>
        <v>16.2487985971429</v>
      </c>
      <c r="I125" s="11">
        <f t="shared" si="117"/>
        <v>289.398798597143</v>
      </c>
      <c r="J125" s="11">
        <f t="shared" si="118"/>
        <v>0.128947944802983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1.41337307745045</v>
      </c>
      <c r="P125" s="11">
        <f t="shared" si="121"/>
        <v>0.182251553577103</v>
      </c>
      <c r="Q125" s="16">
        <f t="shared" si="122"/>
        <v>0.0473854039300467</v>
      </c>
      <c r="R125" s="11">
        <f t="shared" si="123"/>
        <v>0.1355172</v>
      </c>
      <c r="S125" s="17">
        <f t="shared" si="124"/>
        <v>0.349663392765248</v>
      </c>
      <c r="T125" s="3">
        <v>0.01</v>
      </c>
      <c r="U125" s="18">
        <f t="shared" si="125"/>
        <v>0.00349663392765248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0.005</v>
      </c>
      <c r="AF125" s="3">
        <v>0.49</v>
      </c>
      <c r="AG125" s="18">
        <f t="shared" si="126"/>
        <v>0.00245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0.0134466339276525</v>
      </c>
      <c r="AU125" s="25">
        <f t="shared" si="129"/>
        <v>52.122</v>
      </c>
      <c r="AV125" s="1">
        <f t="shared" si="130"/>
        <v>0.26</v>
      </c>
      <c r="AW125" s="2">
        <f t="shared" si="131"/>
        <v>18.8</v>
      </c>
      <c r="AX125" s="1">
        <f t="shared" si="132"/>
        <v>22953.0632584687</v>
      </c>
    </row>
    <row r="126" s="1" customFormat="1" spans="1:50">
      <c r="A126" s="6"/>
      <c r="B126" s="6"/>
      <c r="C126" s="9">
        <v>3</v>
      </c>
      <c r="D126" s="12">
        <v>18.312553726129</v>
      </c>
      <c r="E126" s="13">
        <f t="shared" si="133"/>
        <v>16.2487985971429</v>
      </c>
      <c r="F126" s="9" t="s">
        <v>109</v>
      </c>
      <c r="G126" s="6">
        <v>4</v>
      </c>
      <c r="H126" s="11">
        <f t="shared" si="116"/>
        <v>18.312553726129</v>
      </c>
      <c r="I126" s="11">
        <f t="shared" si="117"/>
        <v>291.462553726129</v>
      </c>
      <c r="J126" s="11">
        <f t="shared" si="118"/>
        <v>0.163634894267713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1.75234152387335</v>
      </c>
      <c r="P126" s="11">
        <f t="shared" si="121"/>
        <v>0.286744219979939</v>
      </c>
      <c r="Q126" s="16">
        <f t="shared" si="122"/>
        <v>0.0745534971947841</v>
      </c>
      <c r="R126" s="11">
        <f t="shared" si="123"/>
        <v>0.1355172</v>
      </c>
      <c r="S126" s="17">
        <f t="shared" si="124"/>
        <v>0.550140478070563</v>
      </c>
      <c r="T126" s="3">
        <v>0.01</v>
      </c>
      <c r="U126" s="18">
        <f t="shared" si="125"/>
        <v>0.00550140478070563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0.005</v>
      </c>
      <c r="AF126" s="3">
        <v>0.49</v>
      </c>
      <c r="AG126" s="18">
        <f t="shared" si="126"/>
        <v>0.00245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0.0154514047807056</v>
      </c>
      <c r="AU126" s="25">
        <f t="shared" si="129"/>
        <v>52.122</v>
      </c>
      <c r="AV126" s="1">
        <f t="shared" si="130"/>
        <v>0.26</v>
      </c>
      <c r="AW126" s="2">
        <f t="shared" si="131"/>
        <v>18.8</v>
      </c>
      <c r="AX126" s="1">
        <f t="shared" si="132"/>
        <v>26375.156286095</v>
      </c>
    </row>
    <row r="127" s="1" customFormat="1" spans="1:50">
      <c r="A127" s="6"/>
      <c r="B127" s="6"/>
      <c r="C127" s="9">
        <v>4</v>
      </c>
      <c r="D127" s="12">
        <v>22.7136172443333</v>
      </c>
      <c r="E127" s="13">
        <f t="shared" si="133"/>
        <v>18.312553726129</v>
      </c>
      <c r="F127" s="9" t="s">
        <v>109</v>
      </c>
      <c r="G127" s="6">
        <v>5</v>
      </c>
      <c r="H127" s="11">
        <f t="shared" si="116"/>
        <v>22.7136172443333</v>
      </c>
      <c r="I127" s="11">
        <f t="shared" si="117"/>
        <v>295.863617244333</v>
      </c>
      <c r="J127" s="11">
        <f t="shared" si="118"/>
        <v>0.268962537544878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1.39231743869874</v>
      </c>
      <c r="O127" s="11">
        <f t="shared" si="134"/>
        <v>0.59449986519467</v>
      </c>
      <c r="P127" s="11">
        <f t="shared" si="121"/>
        <v>0.159898192312846</v>
      </c>
      <c r="Q127" s="16">
        <f t="shared" si="122"/>
        <v>0.0415735300013401</v>
      </c>
      <c r="R127" s="11">
        <f t="shared" si="123"/>
        <v>0.1355172</v>
      </c>
      <c r="S127" s="17">
        <f t="shared" si="124"/>
        <v>0.306776778160559</v>
      </c>
      <c r="T127" s="3">
        <v>0.01</v>
      </c>
      <c r="U127" s="18">
        <f t="shared" si="125"/>
        <v>0.00306776778160559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0.01</v>
      </c>
      <c r="AF127" s="3">
        <v>0.49</v>
      </c>
      <c r="AG127" s="18">
        <f t="shared" si="126"/>
        <v>0.0049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0.0179677677816056</v>
      </c>
      <c r="AU127" s="25">
        <f t="shared" si="129"/>
        <v>52.122</v>
      </c>
      <c r="AV127" s="1">
        <f t="shared" si="130"/>
        <v>0.26</v>
      </c>
      <c r="AW127" s="2">
        <f t="shared" si="131"/>
        <v>18.8</v>
      </c>
      <c r="AX127" s="1">
        <f t="shared" si="132"/>
        <v>30670.5241418488</v>
      </c>
    </row>
    <row r="128" s="1" customFormat="1" spans="1:50">
      <c r="A128" s="6"/>
      <c r="B128" s="6"/>
      <c r="C128" s="9">
        <v>5</v>
      </c>
      <c r="D128" s="12">
        <v>24.2513899483871</v>
      </c>
      <c r="E128" s="13">
        <f t="shared" si="133"/>
        <v>22.7136172443333</v>
      </c>
      <c r="F128" s="9" t="s">
        <v>111</v>
      </c>
      <c r="G128" s="6">
        <v>6</v>
      </c>
      <c r="H128" s="11">
        <f t="shared" si="116"/>
        <v>24.2513899483871</v>
      </c>
      <c r="I128" s="11">
        <f t="shared" si="117"/>
        <v>297.401389948387</v>
      </c>
      <c r="J128" s="11">
        <f t="shared" si="118"/>
        <v>0.31885559684841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0.955821672881824</v>
      </c>
      <c r="P128" s="11">
        <f t="shared" si="121"/>
        <v>0.30476908998738</v>
      </c>
      <c r="Q128" s="16">
        <f t="shared" si="122"/>
        <v>0.0792399633967187</v>
      </c>
      <c r="R128" s="11">
        <f t="shared" si="123"/>
        <v>0.1355172</v>
      </c>
      <c r="S128" s="17">
        <f t="shared" si="124"/>
        <v>0.584722554751122</v>
      </c>
      <c r="T128" s="3">
        <v>0.01</v>
      </c>
      <c r="U128" s="18">
        <f t="shared" si="125"/>
        <v>0.00584722554751122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0.01</v>
      </c>
      <c r="AF128" s="3">
        <v>0.49</v>
      </c>
      <c r="AG128" s="18">
        <f t="shared" si="126"/>
        <v>0.0049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0.0207472255475112</v>
      </c>
      <c r="AU128" s="25">
        <f t="shared" si="129"/>
        <v>52.122</v>
      </c>
      <c r="AV128" s="1">
        <f t="shared" si="130"/>
        <v>0.26</v>
      </c>
      <c r="AW128" s="2">
        <f t="shared" si="131"/>
        <v>18.8</v>
      </c>
      <c r="AX128" s="1">
        <f t="shared" si="132"/>
        <v>35414.9880923307</v>
      </c>
    </row>
    <row r="129" s="1" customFormat="1" spans="1:50">
      <c r="A129" s="6"/>
      <c r="B129" s="6"/>
      <c r="C129" s="9">
        <v>6</v>
      </c>
      <c r="D129" s="12">
        <v>27.4632439476667</v>
      </c>
      <c r="E129" s="13">
        <f t="shared" si="133"/>
        <v>24.2513899483871</v>
      </c>
      <c r="F129" s="9" t="s">
        <v>109</v>
      </c>
      <c r="G129" s="6">
        <v>7</v>
      </c>
      <c r="H129" s="11">
        <f t="shared" si="116"/>
        <v>27.4632439476667</v>
      </c>
      <c r="I129" s="11">
        <f t="shared" si="117"/>
        <v>300.613243947667</v>
      </c>
      <c r="J129" s="11">
        <f t="shared" si="118"/>
        <v>0.452387380809684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1.17227258289444</v>
      </c>
      <c r="P129" s="11">
        <f t="shared" si="121"/>
        <v>0.530321323370621</v>
      </c>
      <c r="Q129" s="16">
        <f t="shared" si="122"/>
        <v>0.137883544076362</v>
      </c>
      <c r="R129" s="11">
        <f t="shared" si="123"/>
        <v>0.1355172</v>
      </c>
      <c r="S129" s="17">
        <f t="shared" si="124"/>
        <v>1.01746157739653</v>
      </c>
      <c r="T129" s="3">
        <v>0.01</v>
      </c>
      <c r="U129" s="18">
        <f t="shared" si="125"/>
        <v>0.0101746157739653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0.01</v>
      </c>
      <c r="AF129" s="3">
        <v>0.49</v>
      </c>
      <c r="AG129" s="18">
        <f t="shared" si="126"/>
        <v>0.0049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0.0250746157739653</v>
      </c>
      <c r="AU129" s="25">
        <f t="shared" si="129"/>
        <v>52.122</v>
      </c>
      <c r="AV129" s="1">
        <f t="shared" si="130"/>
        <v>0.26</v>
      </c>
      <c r="AW129" s="2">
        <f t="shared" si="131"/>
        <v>18.8</v>
      </c>
      <c r="AX129" s="1">
        <f t="shared" si="132"/>
        <v>42801.7335147385</v>
      </c>
    </row>
    <row r="130" s="1" customFormat="1" spans="1:50">
      <c r="A130" s="6"/>
      <c r="B130" s="6"/>
      <c r="C130" s="9">
        <v>7</v>
      </c>
      <c r="D130" s="12">
        <v>28.1312124006452</v>
      </c>
      <c r="E130" s="13">
        <f t="shared" si="133"/>
        <v>27.4632439476667</v>
      </c>
      <c r="F130" s="9" t="s">
        <v>109</v>
      </c>
      <c r="G130" s="6">
        <v>8</v>
      </c>
      <c r="H130" s="11">
        <f t="shared" si="116"/>
        <v>28.1312124006452</v>
      </c>
      <c r="I130" s="11">
        <f t="shared" si="117"/>
        <v>301.281212400645</v>
      </c>
      <c r="J130" s="11">
        <f t="shared" si="118"/>
        <v>0.486068687456932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1.16317125952382</v>
      </c>
      <c r="P130" s="11">
        <f t="shared" si="121"/>
        <v>0.565381127404371</v>
      </c>
      <c r="Q130" s="16">
        <f t="shared" si="122"/>
        <v>0.146999093125137</v>
      </c>
      <c r="R130" s="11">
        <f t="shared" si="123"/>
        <v>0.1355172</v>
      </c>
      <c r="S130" s="17">
        <f t="shared" si="124"/>
        <v>1.08472646368975</v>
      </c>
      <c r="T130" s="3">
        <v>0.01</v>
      </c>
      <c r="U130" s="18">
        <f t="shared" si="125"/>
        <v>0.0108472646368975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0.01</v>
      </c>
      <c r="AF130" s="3">
        <v>0.49</v>
      </c>
      <c r="AG130" s="18">
        <f t="shared" si="126"/>
        <v>0.0049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0.0257472646368975</v>
      </c>
      <c r="AU130" s="25">
        <f t="shared" si="129"/>
        <v>52.122</v>
      </c>
      <c r="AV130" s="1">
        <f t="shared" si="130"/>
        <v>0.26</v>
      </c>
      <c r="AW130" s="2">
        <f t="shared" si="131"/>
        <v>18.8</v>
      </c>
      <c r="AX130" s="1">
        <f t="shared" si="132"/>
        <v>43949.9280729222</v>
      </c>
    </row>
    <row r="131" s="1" customFormat="1" spans="1:50">
      <c r="A131" s="6"/>
      <c r="B131" s="6"/>
      <c r="C131" s="9">
        <v>8</v>
      </c>
      <c r="D131" s="12">
        <v>28.102672146129</v>
      </c>
      <c r="E131" s="13">
        <f t="shared" si="133"/>
        <v>28.1312124006452</v>
      </c>
      <c r="F131" s="9" t="s">
        <v>109</v>
      </c>
      <c r="G131" s="6">
        <v>9</v>
      </c>
      <c r="H131" s="11">
        <f t="shared" si="116"/>
        <v>28.102672146129</v>
      </c>
      <c r="I131" s="11">
        <f t="shared" si="117"/>
        <v>301.252672146129</v>
      </c>
      <c r="J131" s="11">
        <f t="shared" si="118"/>
        <v>0.484582739461312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1.11901013211945</v>
      </c>
      <c r="P131" s="11">
        <f t="shared" si="121"/>
        <v>0.542252995307409</v>
      </c>
      <c r="Q131" s="16">
        <f t="shared" si="122"/>
        <v>0.140985778779926</v>
      </c>
      <c r="R131" s="11">
        <f t="shared" si="123"/>
        <v>0.1355172</v>
      </c>
      <c r="S131" s="17">
        <f t="shared" si="124"/>
        <v>1.04035339263154</v>
      </c>
      <c r="T131" s="3">
        <v>0.01</v>
      </c>
      <c r="U131" s="18">
        <f t="shared" si="125"/>
        <v>0.0104035339263154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0.01</v>
      </c>
      <c r="AF131" s="3">
        <v>0.49</v>
      </c>
      <c r="AG131" s="18">
        <f t="shared" si="126"/>
        <v>0.0049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0.0253035339263154</v>
      </c>
      <c r="AU131" s="25">
        <f t="shared" si="129"/>
        <v>52.122</v>
      </c>
      <c r="AV131" s="1">
        <f t="shared" si="130"/>
        <v>0.26</v>
      </c>
      <c r="AW131" s="2">
        <f t="shared" si="131"/>
        <v>18.8</v>
      </c>
      <c r="AX131" s="1">
        <f t="shared" si="132"/>
        <v>43192.4909979995</v>
      </c>
    </row>
    <row r="132" s="1" customFormat="1" spans="1:50">
      <c r="A132" s="6"/>
      <c r="B132" s="6"/>
      <c r="C132" s="9">
        <v>9</v>
      </c>
      <c r="D132" s="12">
        <v>26.7000928503333</v>
      </c>
      <c r="E132" s="13">
        <f t="shared" si="133"/>
        <v>28.102672146129</v>
      </c>
      <c r="F132" s="9" t="s">
        <v>109</v>
      </c>
      <c r="G132" s="6">
        <v>10</v>
      </c>
      <c r="H132" s="11">
        <f t="shared" si="116"/>
        <v>26.7000928503333</v>
      </c>
      <c r="I132" s="11">
        <f t="shared" si="117"/>
        <v>299.850092850333</v>
      </c>
      <c r="J132" s="11">
        <f t="shared" si="118"/>
        <v>0.416590365678183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1.09797713681204</v>
      </c>
      <c r="P132" s="11">
        <f t="shared" si="121"/>
        <v>0.457406696930814</v>
      </c>
      <c r="Q132" s="16">
        <f t="shared" si="122"/>
        <v>0.118925741202012</v>
      </c>
      <c r="R132" s="11">
        <f t="shared" si="123"/>
        <v>0.1355172</v>
      </c>
      <c r="S132" s="17">
        <f t="shared" si="124"/>
        <v>0.877569350621261</v>
      </c>
      <c r="T132" s="3">
        <v>0.01</v>
      </c>
      <c r="U132" s="18">
        <f t="shared" si="125"/>
        <v>0.00877569350621261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0.0187256935062126</v>
      </c>
      <c r="AU132" s="25">
        <f t="shared" si="129"/>
        <v>52.122</v>
      </c>
      <c r="AV132" s="1">
        <f t="shared" si="130"/>
        <v>0.26</v>
      </c>
      <c r="AW132" s="2">
        <f t="shared" si="131"/>
        <v>18.8</v>
      </c>
      <c r="AX132" s="1">
        <f t="shared" si="132"/>
        <v>31964.2841412454</v>
      </c>
    </row>
    <row r="133" s="1" customFormat="1" spans="1:50">
      <c r="A133" s="6"/>
      <c r="B133" s="6"/>
      <c r="C133" s="9">
        <v>10</v>
      </c>
      <c r="D133" s="12">
        <v>23.8599149974193</v>
      </c>
      <c r="E133" s="13">
        <f t="shared" si="133"/>
        <v>26.7000928503333</v>
      </c>
      <c r="F133" s="9" t="s">
        <v>109</v>
      </c>
      <c r="G133" s="6">
        <v>11</v>
      </c>
      <c r="H133" s="11">
        <f t="shared" si="116"/>
        <v>23.8599149974193</v>
      </c>
      <c r="I133" s="11">
        <f t="shared" si="117"/>
        <v>297.009914997419</v>
      </c>
      <c r="J133" s="11">
        <f t="shared" si="118"/>
        <v>0.305388837505703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0.608541917887168</v>
      </c>
      <c r="O133" s="11">
        <f t="shared" si="134"/>
        <v>0.553248521994061</v>
      </c>
      <c r="P133" s="11">
        <f t="shared" si="121"/>
        <v>0.168955922983515</v>
      </c>
      <c r="Q133" s="16">
        <f t="shared" si="122"/>
        <v>0.0439285399757138</v>
      </c>
      <c r="R133" s="11">
        <f t="shared" si="123"/>
        <v>0.1355172</v>
      </c>
      <c r="S133" s="17">
        <f t="shared" si="124"/>
        <v>0.324154719664469</v>
      </c>
      <c r="T133" s="3">
        <v>0.01</v>
      </c>
      <c r="U133" s="18">
        <f t="shared" si="125"/>
        <v>0.00324154719664469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0.0131915471966447</v>
      </c>
      <c r="AU133" s="25">
        <f t="shared" si="129"/>
        <v>52.122</v>
      </c>
      <c r="AV133" s="1">
        <f t="shared" si="130"/>
        <v>0.26</v>
      </c>
      <c r="AW133" s="2">
        <f t="shared" si="131"/>
        <v>18.8</v>
      </c>
      <c r="AX133" s="1">
        <f t="shared" si="132"/>
        <v>22517.6366747809</v>
      </c>
    </row>
    <row r="134" s="1" customFormat="1" spans="1:51">
      <c r="A134" s="6"/>
      <c r="B134" s="6"/>
      <c r="C134" s="9">
        <v>11</v>
      </c>
      <c r="D134" s="12">
        <v>19.508134796</v>
      </c>
      <c r="E134" s="13">
        <f t="shared" si="133"/>
        <v>23.8599149974193</v>
      </c>
      <c r="F134" s="9" t="s">
        <v>111</v>
      </c>
      <c r="G134" s="6">
        <v>12</v>
      </c>
      <c r="H134" s="11">
        <f t="shared" si="116"/>
        <v>19.508134796</v>
      </c>
      <c r="I134" s="11">
        <f t="shared" si="117"/>
        <v>292.658134796</v>
      </c>
      <c r="J134" s="11">
        <f t="shared" si="118"/>
        <v>0.187562507908192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0.905512599010547</v>
      </c>
      <c r="P134" s="11">
        <f t="shared" si="121"/>
        <v>0.169840214012883</v>
      </c>
      <c r="Q134" s="16">
        <f t="shared" si="122"/>
        <v>0.0441584556433496</v>
      </c>
      <c r="R134" s="11">
        <f t="shared" si="123"/>
        <v>0.1355172</v>
      </c>
      <c r="S134" s="17">
        <f t="shared" si="124"/>
        <v>0.325851298900432</v>
      </c>
      <c r="T134" s="3">
        <v>0.01</v>
      </c>
      <c r="U134" s="18">
        <f t="shared" si="125"/>
        <v>0.00325851298900432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0.00874851298900432</v>
      </c>
      <c r="AU134" s="25">
        <f t="shared" si="129"/>
        <v>52.122</v>
      </c>
      <c r="AV134" s="1">
        <f t="shared" si="130"/>
        <v>0.26</v>
      </c>
      <c r="AW134" s="2">
        <f t="shared" si="131"/>
        <v>18.8</v>
      </c>
      <c r="AX134" s="1">
        <f t="shared" si="132"/>
        <v>14933.4899079243</v>
      </c>
      <c r="AY134" s="1">
        <f>SUM(AX123:AX134)</f>
        <v>338437.713357259</v>
      </c>
    </row>
    <row r="135" s="1" customFormat="1" spans="1:46">
      <c r="A135" s="6"/>
      <c r="B135" s="6"/>
      <c r="C135" s="9">
        <v>12</v>
      </c>
      <c r="D135" s="12">
        <v>15.4855355829032</v>
      </c>
      <c r="E135" s="13">
        <f t="shared" si="133"/>
        <v>19.508134796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14.4</v>
      </c>
      <c r="E139" s="9"/>
      <c r="F139" s="9"/>
      <c r="G139" s="6">
        <v>1</v>
      </c>
      <c r="H139" s="11">
        <f t="shared" ref="H139:H150" si="135">E140</f>
        <v>14.4</v>
      </c>
      <c r="I139" s="11">
        <f t="shared" ref="I139:I150" si="136">H139+273.15</f>
        <v>287.55</v>
      </c>
      <c r="J139" s="11">
        <f t="shared" ref="J139:J150" si="137">EXP(($C$18*(I139-$C$16))/($C$19*I139*$C$16))</f>
        <v>0.103864741781117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0.029570291985084</v>
      </c>
      <c r="Q139" s="16">
        <f t="shared" ref="Q139:Q150" si="141">P139*$B$125</f>
        <v>0.00768827591612184</v>
      </c>
      <c r="R139" s="11">
        <f t="shared" ref="R139:R150" si="142">L139*$B$125</f>
        <v>0.074022</v>
      </c>
      <c r="S139" s="17">
        <f t="shared" ref="S139:S150" si="143">Q139/R139</f>
        <v>0.103864741781117</v>
      </c>
      <c r="T139" s="3">
        <v>0.01</v>
      </c>
      <c r="U139" s="18">
        <f t="shared" ref="U139:U150" si="144">S139*T139</f>
        <v>0.00103864741781117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0.00652864741781117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13.8456158506774</v>
      </c>
      <c r="E140" s="13">
        <f t="shared" ref="E140:E151" si="154">D139</f>
        <v>14.4</v>
      </c>
      <c r="F140" s="9" t="s">
        <v>109</v>
      </c>
      <c r="G140" s="6">
        <v>2</v>
      </c>
      <c r="H140" s="11">
        <f t="shared" si="135"/>
        <v>13.8456158506774</v>
      </c>
      <c r="I140" s="11">
        <f t="shared" si="136"/>
        <v>286.995615850677</v>
      </c>
      <c r="J140" s="11">
        <f t="shared" si="137"/>
        <v>0.0972884647610425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0.539829708014916</v>
      </c>
      <c r="P140" s="11">
        <f t="shared" si="140"/>
        <v>0.052519203525173</v>
      </c>
      <c r="Q140" s="16">
        <f t="shared" si="141"/>
        <v>0.013654992916545</v>
      </c>
      <c r="R140" s="11">
        <f t="shared" si="142"/>
        <v>0.074022</v>
      </c>
      <c r="S140" s="17">
        <f t="shared" si="143"/>
        <v>0.184472088251398</v>
      </c>
      <c r="T140" s="3">
        <v>0.01</v>
      </c>
      <c r="U140" s="18">
        <f t="shared" si="144"/>
        <v>0.00184472088251398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0.00733472088251398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16.2487985971429</v>
      </c>
      <c r="E141" s="13">
        <f t="shared" si="154"/>
        <v>13.8456158506774</v>
      </c>
      <c r="F141" s="9" t="s">
        <v>109</v>
      </c>
      <c r="G141" s="6">
        <v>3</v>
      </c>
      <c r="H141" s="11">
        <f t="shared" si="135"/>
        <v>16.2487985971429</v>
      </c>
      <c r="I141" s="11">
        <f t="shared" si="136"/>
        <v>289.398798597143</v>
      </c>
      <c r="J141" s="11">
        <f t="shared" si="137"/>
        <v>0.128947944802983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0.772010504489743</v>
      </c>
      <c r="P141" s="11">
        <f t="shared" si="140"/>
        <v>0.0995491679202661</v>
      </c>
      <c r="Q141" s="16">
        <f t="shared" si="141"/>
        <v>0.0258827836592692</v>
      </c>
      <c r="R141" s="11">
        <f t="shared" si="142"/>
        <v>0.074022</v>
      </c>
      <c r="S141" s="17">
        <f t="shared" si="143"/>
        <v>0.349663392765248</v>
      </c>
      <c r="T141" s="3">
        <v>0.01</v>
      </c>
      <c r="U141" s="18">
        <f t="shared" si="144"/>
        <v>0.00349663392765248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0.005</v>
      </c>
      <c r="AF141" s="3">
        <v>0.49</v>
      </c>
      <c r="AG141" s="18">
        <f t="shared" si="145"/>
        <v>0.00245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0.0134466339276525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18.312553726129</v>
      </c>
      <c r="E142" s="13">
        <f t="shared" si="154"/>
        <v>16.2487985971429</v>
      </c>
      <c r="F142" s="9" t="s">
        <v>109</v>
      </c>
      <c r="G142" s="6">
        <v>4</v>
      </c>
      <c r="H142" s="11">
        <f t="shared" si="135"/>
        <v>18.312553726129</v>
      </c>
      <c r="I142" s="11">
        <f t="shared" si="136"/>
        <v>291.462553726129</v>
      </c>
      <c r="J142" s="11">
        <f t="shared" si="137"/>
        <v>0.163634894267713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0.957161336569477</v>
      </c>
      <c r="P142" s="11">
        <f t="shared" si="140"/>
        <v>0.156624994106689</v>
      </c>
      <c r="Q142" s="16">
        <f t="shared" si="141"/>
        <v>0.0407224984677392</v>
      </c>
      <c r="R142" s="11">
        <f t="shared" si="142"/>
        <v>0.074022</v>
      </c>
      <c r="S142" s="17">
        <f t="shared" si="143"/>
        <v>0.550140478070563</v>
      </c>
      <c r="T142" s="3">
        <v>0.01</v>
      </c>
      <c r="U142" s="18">
        <f t="shared" si="144"/>
        <v>0.00550140478070563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0.0154514047807056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22.7136172443333</v>
      </c>
      <c r="E143" s="13">
        <f t="shared" si="154"/>
        <v>18.312553726129</v>
      </c>
      <c r="F143" s="9" t="s">
        <v>109</v>
      </c>
      <c r="G143" s="6">
        <v>5</v>
      </c>
      <c r="H143" s="11">
        <f t="shared" si="135"/>
        <v>22.7136172443333</v>
      </c>
      <c r="I143" s="11">
        <f t="shared" si="136"/>
        <v>295.863617244333</v>
      </c>
      <c r="J143" s="11">
        <f t="shared" si="137"/>
        <v>0.268962537544878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0.760509525339648</v>
      </c>
      <c r="O143" s="11">
        <f t="shared" si="155"/>
        <v>0.32472681712314</v>
      </c>
      <c r="P143" s="11">
        <f t="shared" si="140"/>
        <v>0.0873393487423111</v>
      </c>
      <c r="Q143" s="16">
        <f t="shared" si="141"/>
        <v>0.0227082306730009</v>
      </c>
      <c r="R143" s="11">
        <f t="shared" si="142"/>
        <v>0.074022</v>
      </c>
      <c r="S143" s="17">
        <f t="shared" si="143"/>
        <v>0.306776778160559</v>
      </c>
      <c r="T143" s="3">
        <v>0.01</v>
      </c>
      <c r="U143" s="18">
        <f t="shared" si="144"/>
        <v>0.00306776778160559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0.01</v>
      </c>
      <c r="AF143" s="3">
        <v>0.49</v>
      </c>
      <c r="AG143" s="18">
        <f t="shared" si="145"/>
        <v>0.0049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0.0179677677816056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24.2513899483871</v>
      </c>
      <c r="E144" s="13">
        <f t="shared" si="154"/>
        <v>22.7136172443333</v>
      </c>
      <c r="F144" s="9" t="s">
        <v>111</v>
      </c>
      <c r="G144" s="6">
        <v>6</v>
      </c>
      <c r="H144" s="11">
        <f t="shared" si="135"/>
        <v>24.2513899483871</v>
      </c>
      <c r="I144" s="11">
        <f t="shared" si="136"/>
        <v>297.401389948387</v>
      </c>
      <c r="J144" s="11">
        <f t="shared" si="137"/>
        <v>0.31885559684841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0.522087468380829</v>
      </c>
      <c r="P144" s="11">
        <f t="shared" si="140"/>
        <v>0.166470511337644</v>
      </c>
      <c r="Q144" s="16">
        <f t="shared" si="141"/>
        <v>0.0432823329477876</v>
      </c>
      <c r="R144" s="11">
        <f t="shared" si="142"/>
        <v>0.074022</v>
      </c>
      <c r="S144" s="17">
        <f t="shared" si="143"/>
        <v>0.584722554751122</v>
      </c>
      <c r="T144" s="3">
        <v>0.01</v>
      </c>
      <c r="U144" s="18">
        <f t="shared" si="144"/>
        <v>0.00584722554751122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0.01</v>
      </c>
      <c r="AF144" s="3">
        <v>0.49</v>
      </c>
      <c r="AG144" s="18">
        <f t="shared" si="145"/>
        <v>0.0049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0.0207472255475112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27.4632439476667</v>
      </c>
      <c r="E145" s="13">
        <f t="shared" si="154"/>
        <v>24.2513899483871</v>
      </c>
      <c r="F145" s="9" t="s">
        <v>109</v>
      </c>
      <c r="G145" s="6">
        <v>7</v>
      </c>
      <c r="H145" s="11">
        <f t="shared" si="135"/>
        <v>27.4632439476667</v>
      </c>
      <c r="I145" s="11">
        <f t="shared" si="136"/>
        <v>300.613243947667</v>
      </c>
      <c r="J145" s="11">
        <f t="shared" si="137"/>
        <v>0.452387380809684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0.640316957043184</v>
      </c>
      <c r="P145" s="11">
        <f t="shared" si="140"/>
        <v>0.289671311084793</v>
      </c>
      <c r="Q145" s="16">
        <f t="shared" si="141"/>
        <v>0.0753145408820462</v>
      </c>
      <c r="R145" s="11">
        <f t="shared" si="142"/>
        <v>0.074022</v>
      </c>
      <c r="S145" s="17">
        <f t="shared" si="143"/>
        <v>1.01746157739653</v>
      </c>
      <c r="T145" s="3">
        <v>0.01</v>
      </c>
      <c r="U145" s="18">
        <f t="shared" si="144"/>
        <v>0.0101746157739653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0.0250746157739653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28.1312124006452</v>
      </c>
      <c r="E146" s="13">
        <f t="shared" si="154"/>
        <v>27.4632439476667</v>
      </c>
      <c r="F146" s="9" t="s">
        <v>109</v>
      </c>
      <c r="G146" s="6">
        <v>8</v>
      </c>
      <c r="H146" s="11">
        <f t="shared" si="135"/>
        <v>28.1312124006452</v>
      </c>
      <c r="I146" s="11">
        <f t="shared" si="136"/>
        <v>301.281212400645</v>
      </c>
      <c r="J146" s="11">
        <f t="shared" si="137"/>
        <v>0.486068687456932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0.635345645958391</v>
      </c>
      <c r="P146" s="11">
        <f t="shared" si="140"/>
        <v>0.308821624212472</v>
      </c>
      <c r="Q146" s="16">
        <f t="shared" si="141"/>
        <v>0.0802936222952427</v>
      </c>
      <c r="R146" s="11">
        <f t="shared" si="142"/>
        <v>0.074022</v>
      </c>
      <c r="S146" s="17">
        <f t="shared" si="143"/>
        <v>1.08472646368975</v>
      </c>
      <c r="T146" s="3">
        <v>0.01</v>
      </c>
      <c r="U146" s="18">
        <f t="shared" si="144"/>
        <v>0.0108472646368975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0.0257472646368975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28.102672146129</v>
      </c>
      <c r="E147" s="13">
        <f t="shared" si="154"/>
        <v>28.1312124006452</v>
      </c>
      <c r="F147" s="9" t="s">
        <v>109</v>
      </c>
      <c r="G147" s="6">
        <v>9</v>
      </c>
      <c r="H147" s="11">
        <f t="shared" si="135"/>
        <v>28.102672146129</v>
      </c>
      <c r="I147" s="11">
        <f t="shared" si="136"/>
        <v>301.252672146129</v>
      </c>
      <c r="J147" s="11">
        <f t="shared" si="137"/>
        <v>0.484582739461312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0.611224021745919</v>
      </c>
      <c r="P147" s="11">
        <f t="shared" si="140"/>
        <v>0.296188610882198</v>
      </c>
      <c r="Q147" s="16">
        <f t="shared" si="141"/>
        <v>0.0770090388293716</v>
      </c>
      <c r="R147" s="11">
        <f t="shared" si="142"/>
        <v>0.074022</v>
      </c>
      <c r="S147" s="17">
        <f t="shared" si="143"/>
        <v>1.04035339263154</v>
      </c>
      <c r="T147" s="3">
        <v>0.01</v>
      </c>
      <c r="U147" s="18">
        <f t="shared" si="144"/>
        <v>0.0104035339263154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0.01</v>
      </c>
      <c r="AF147" s="3">
        <v>0.49</v>
      </c>
      <c r="AG147" s="18">
        <f t="shared" si="145"/>
        <v>0.0049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0.0253035339263154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26.7000928503333</v>
      </c>
      <c r="E148" s="13">
        <f t="shared" si="154"/>
        <v>28.102672146129</v>
      </c>
      <c r="F148" s="9" t="s">
        <v>109</v>
      </c>
      <c r="G148" s="6">
        <v>10</v>
      </c>
      <c r="H148" s="11">
        <f t="shared" si="135"/>
        <v>26.7000928503333</v>
      </c>
      <c r="I148" s="11">
        <f t="shared" si="136"/>
        <v>299.850092850333</v>
      </c>
      <c r="J148" s="11">
        <f t="shared" si="137"/>
        <v>0.416590365678183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0.599735410863721</v>
      </c>
      <c r="P148" s="11">
        <f t="shared" si="140"/>
        <v>0.249843994121873</v>
      </c>
      <c r="Q148" s="16">
        <f t="shared" si="141"/>
        <v>0.064959438471687</v>
      </c>
      <c r="R148" s="11">
        <f t="shared" si="142"/>
        <v>0.074022</v>
      </c>
      <c r="S148" s="17">
        <f t="shared" si="143"/>
        <v>0.877569350621261</v>
      </c>
      <c r="T148" s="3">
        <v>0.01</v>
      </c>
      <c r="U148" s="18">
        <f t="shared" si="144"/>
        <v>0.00877569350621261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0.0187256935062126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23.8599149974193</v>
      </c>
      <c r="E149" s="13">
        <f t="shared" si="154"/>
        <v>26.7000928503333</v>
      </c>
      <c r="F149" s="9" t="s">
        <v>109</v>
      </c>
      <c r="G149" s="6">
        <v>11</v>
      </c>
      <c r="H149" s="11">
        <f t="shared" si="135"/>
        <v>23.8599149974193</v>
      </c>
      <c r="I149" s="11">
        <f t="shared" si="136"/>
        <v>297.009914997419</v>
      </c>
      <c r="J149" s="11">
        <f t="shared" si="137"/>
        <v>0.305388837505703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0.332396845904756</v>
      </c>
      <c r="O149" s="11">
        <f t="shared" si="155"/>
        <v>0.302194570837092</v>
      </c>
      <c r="P149" s="11">
        <f t="shared" si="140"/>
        <v>0.0922868486884744</v>
      </c>
      <c r="Q149" s="16">
        <f t="shared" si="141"/>
        <v>0.0239945806590033</v>
      </c>
      <c r="R149" s="11">
        <f t="shared" si="142"/>
        <v>0.074022</v>
      </c>
      <c r="S149" s="17">
        <f t="shared" si="143"/>
        <v>0.324154719664469</v>
      </c>
      <c r="T149" s="3">
        <v>0.01</v>
      </c>
      <c r="U149" s="18">
        <f t="shared" si="144"/>
        <v>0.00324154719664469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0.005</v>
      </c>
      <c r="AF149" s="3">
        <v>0.49</v>
      </c>
      <c r="AG149" s="18">
        <f t="shared" si="145"/>
        <v>0.00245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0.0131915471966447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19.508134796</v>
      </c>
      <c r="E150" s="13">
        <f t="shared" si="154"/>
        <v>23.8599149974193</v>
      </c>
      <c r="F150" s="9" t="s">
        <v>111</v>
      </c>
      <c r="G150" s="6">
        <v>12</v>
      </c>
      <c r="H150" s="11">
        <f t="shared" si="135"/>
        <v>19.508134796</v>
      </c>
      <c r="I150" s="11">
        <f t="shared" si="136"/>
        <v>292.658134796</v>
      </c>
      <c r="J150" s="11">
        <f t="shared" si="137"/>
        <v>0.187562507908192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0.494607722148618</v>
      </c>
      <c r="P150" s="11">
        <f t="shared" si="140"/>
        <v>0.092769864796953</v>
      </c>
      <c r="Q150" s="16">
        <f t="shared" si="141"/>
        <v>0.0241201648472078</v>
      </c>
      <c r="R150" s="11">
        <f t="shared" si="142"/>
        <v>0.074022</v>
      </c>
      <c r="S150" s="17">
        <f t="shared" si="143"/>
        <v>0.325851298900432</v>
      </c>
      <c r="T150" s="3">
        <v>0.01</v>
      </c>
      <c r="U150" s="18">
        <f t="shared" si="144"/>
        <v>0.00325851298900432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0.00874851298900432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15.4855355829032</v>
      </c>
      <c r="E151" s="13">
        <f t="shared" si="154"/>
        <v>19.508134796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222.6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224.5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356.5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4737.62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3.3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146938952.270907</v>
      </c>
      <c r="J16" s="7" t="s">
        <v>35</v>
      </c>
      <c r="K16" s="7">
        <f>I16/(10000*1000)</f>
        <v>14.6938952270907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79514873.8356163</v>
      </c>
      <c r="J17" s="7" t="s">
        <v>35</v>
      </c>
      <c r="K17" s="7">
        <f>I17/(10000*1000)</f>
        <v>7.95148738356163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11.84</v>
      </c>
      <c r="E29" s="9"/>
      <c r="F29" s="9"/>
      <c r="G29" s="6">
        <v>1</v>
      </c>
      <c r="H29" s="11">
        <f t="shared" ref="H29:H40" si="0">E30</f>
        <v>11.84</v>
      </c>
      <c r="I29" s="11">
        <f t="shared" ref="I29:I40" si="1">H29+273.15</f>
        <v>284.99</v>
      </c>
      <c r="J29" s="11">
        <f t="shared" ref="J29:J40" si="2">EXP(($C$18*(I29-$C$16))/($C$19*I29*$C$16))</f>
        <v>0.0766248964659376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0.0761198106900662</v>
      </c>
      <c r="Q29" s="16">
        <f t="shared" ref="Q29:Q40" si="6">P29*$B$31</f>
        <v>0.00989557538970861</v>
      </c>
      <c r="R29" s="11">
        <f t="shared" ref="R29:R40" si="7">L29*$B$31</f>
        <v>0.129143083333333</v>
      </c>
      <c r="S29" s="17">
        <f t="shared" ref="S29:S40" si="8">Q29/R29</f>
        <v>0.0766248964659377</v>
      </c>
      <c r="T29" s="3">
        <v>0.01</v>
      </c>
      <c r="U29" s="18">
        <f t="shared" ref="U29:U40" si="9">S29*T29</f>
        <v>0.000766248964659377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0.0226662489646594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0.425</v>
      </c>
      <c r="AU29" s="1">
        <f t="shared" ref="AU29:AU40" si="17">AT29*10000*AS29*0.67*AR29*AQ29</f>
        <v>833.517147165945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10.9341492646129</v>
      </c>
      <c r="E30" s="13">
        <f t="shared" ref="E30:E41" si="18">D29</f>
        <v>11.84</v>
      </c>
      <c r="F30" s="9" t="s">
        <v>109</v>
      </c>
      <c r="G30" s="6">
        <v>2</v>
      </c>
      <c r="H30" s="11">
        <f t="shared" si="0"/>
        <v>10.9341492646129</v>
      </c>
      <c r="I30" s="11">
        <f t="shared" si="1"/>
        <v>284.084149264613</v>
      </c>
      <c r="J30" s="11">
        <f t="shared" si="2"/>
        <v>0.0687158532540817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1.9106968559766</v>
      </c>
      <c r="P30" s="11">
        <f t="shared" si="5"/>
        <v>0.131295164768323</v>
      </c>
      <c r="Q30" s="16">
        <f t="shared" si="6"/>
        <v>0.017068371419882</v>
      </c>
      <c r="R30" s="11">
        <f t="shared" si="7"/>
        <v>0.129143083333333</v>
      </c>
      <c r="S30" s="17">
        <f t="shared" si="8"/>
        <v>0.132166361367001</v>
      </c>
      <c r="T30" s="3">
        <v>0.01</v>
      </c>
      <c r="U30" s="18">
        <f t="shared" si="9"/>
        <v>0.00132166361367001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0.02322166361367</v>
      </c>
      <c r="AR30" s="25">
        <f t="shared" si="15"/>
        <v>99.3408333333333</v>
      </c>
      <c r="AS30" s="1">
        <f t="shared" si="16"/>
        <v>0.13</v>
      </c>
      <c r="AT30" s="2">
        <f>$E$4/12</f>
        <v>0.425</v>
      </c>
      <c r="AU30" s="1">
        <f t="shared" si="17"/>
        <v>853.941683861864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12.8158278254286</v>
      </c>
      <c r="E31" s="13">
        <f t="shared" si="18"/>
        <v>10.9341492646129</v>
      </c>
      <c r="F31" s="9" t="s">
        <v>109</v>
      </c>
      <c r="G31" s="6">
        <v>3</v>
      </c>
      <c r="H31" s="11">
        <f t="shared" si="0"/>
        <v>12.8158278254286</v>
      </c>
      <c r="I31" s="11">
        <f t="shared" si="1"/>
        <v>285.965827825429</v>
      </c>
      <c r="J31" s="11">
        <f t="shared" si="2"/>
        <v>0.0860998544394915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2.77281002454161</v>
      </c>
      <c r="P31" s="11">
        <f t="shared" si="5"/>
        <v>0.238738539501395</v>
      </c>
      <c r="Q31" s="16">
        <f t="shared" si="6"/>
        <v>0.0310360101351814</v>
      </c>
      <c r="R31" s="11">
        <f t="shared" si="7"/>
        <v>0.129143083333333</v>
      </c>
      <c r="S31" s="17">
        <f t="shared" si="8"/>
        <v>0.240322666410821</v>
      </c>
      <c r="T31" s="3">
        <v>0.01</v>
      </c>
      <c r="U31" s="18">
        <f t="shared" si="9"/>
        <v>0.00240322666410821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0.0243032266641082</v>
      </c>
      <c r="AR31" s="25">
        <f t="shared" si="15"/>
        <v>99.3408333333333</v>
      </c>
      <c r="AS31" s="1">
        <f t="shared" si="16"/>
        <v>0.13</v>
      </c>
      <c r="AT31" s="2">
        <f>$E$4/12</f>
        <v>0.425</v>
      </c>
      <c r="AU31" s="1">
        <f t="shared" si="17"/>
        <v>893.714535103679</v>
      </c>
    </row>
    <row r="32" s="1" customFormat="1" spans="1:47">
      <c r="A32" s="6"/>
      <c r="B32" s="6"/>
      <c r="C32" s="9">
        <v>3</v>
      </c>
      <c r="D32" s="12">
        <v>16.6491396696774</v>
      </c>
      <c r="E32" s="13">
        <f t="shared" si="18"/>
        <v>12.8158278254286</v>
      </c>
      <c r="F32" s="9" t="s">
        <v>109</v>
      </c>
      <c r="G32" s="6">
        <v>4</v>
      </c>
      <c r="H32" s="11">
        <f t="shared" si="0"/>
        <v>16.6491396696774</v>
      </c>
      <c r="I32" s="11">
        <f t="shared" si="1"/>
        <v>289.799139669677</v>
      </c>
      <c r="J32" s="11">
        <f t="shared" si="2"/>
        <v>0.135082714872543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3.52747981837355</v>
      </c>
      <c r="P32" s="11">
        <f t="shared" si="5"/>
        <v>0.476501550524005</v>
      </c>
      <c r="Q32" s="16">
        <f t="shared" si="6"/>
        <v>0.0619452015681206</v>
      </c>
      <c r="R32" s="11">
        <f t="shared" si="7"/>
        <v>0.129143083333333</v>
      </c>
      <c r="S32" s="17">
        <f t="shared" si="8"/>
        <v>0.479663331316266</v>
      </c>
      <c r="T32" s="3">
        <v>0.01</v>
      </c>
      <c r="U32" s="18">
        <f t="shared" si="9"/>
        <v>0.00479663331316266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0.0342466333131627</v>
      </c>
      <c r="AR32" s="25">
        <f t="shared" si="15"/>
        <v>99.3408333333333</v>
      </c>
      <c r="AS32" s="1">
        <f t="shared" si="16"/>
        <v>0.13</v>
      </c>
      <c r="AT32" s="2">
        <f>$E$4/12</f>
        <v>0.425</v>
      </c>
      <c r="AU32" s="1">
        <f t="shared" si="17"/>
        <v>1259.36832970168</v>
      </c>
    </row>
    <row r="33" s="1" customFormat="1" spans="1:47">
      <c r="A33" s="6"/>
      <c r="B33" s="6"/>
      <c r="C33" s="9">
        <v>4</v>
      </c>
      <c r="D33" s="12">
        <v>22.356676362</v>
      </c>
      <c r="E33" s="13">
        <f t="shared" si="18"/>
        <v>16.6491396696774</v>
      </c>
      <c r="F33" s="9" t="s">
        <v>109</v>
      </c>
      <c r="G33" s="6">
        <v>5</v>
      </c>
      <c r="H33" s="11">
        <f t="shared" si="0"/>
        <v>22.356676362</v>
      </c>
      <c r="I33" s="11">
        <f t="shared" si="1"/>
        <v>295.506676362</v>
      </c>
      <c r="J33" s="11">
        <f t="shared" si="2"/>
        <v>0.258480597706023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2.89842935445706</v>
      </c>
      <c r="O33" s="11">
        <f t="shared" si="19"/>
        <v>1.14595724672581</v>
      </c>
      <c r="P33" s="11">
        <f t="shared" si="5"/>
        <v>0.296207714079235</v>
      </c>
      <c r="Q33" s="16">
        <f t="shared" si="6"/>
        <v>0.0385070028303006</v>
      </c>
      <c r="R33" s="11">
        <f t="shared" si="7"/>
        <v>0.129143083333333</v>
      </c>
      <c r="S33" s="17">
        <f t="shared" si="8"/>
        <v>0.298173172239582</v>
      </c>
      <c r="T33" s="3">
        <v>0.01</v>
      </c>
      <c r="U33" s="18">
        <f t="shared" si="9"/>
        <v>0.00298173172239582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0.0324317317223958</v>
      </c>
      <c r="AR33" s="25">
        <f t="shared" si="15"/>
        <v>99.3408333333333</v>
      </c>
      <c r="AS33" s="1">
        <f t="shared" si="16"/>
        <v>0.13</v>
      </c>
      <c r="AT33" s="2">
        <f>$E$4/12</f>
        <v>0.425</v>
      </c>
      <c r="AU33" s="1">
        <f t="shared" si="17"/>
        <v>1192.62805879574</v>
      </c>
    </row>
    <row r="34" s="1" customFormat="1" spans="1:47">
      <c r="A34" s="6"/>
      <c r="B34" s="6"/>
      <c r="C34" s="9">
        <v>5</v>
      </c>
      <c r="D34" s="12">
        <v>23.6001002080645</v>
      </c>
      <c r="E34" s="13">
        <f t="shared" si="18"/>
        <v>22.356676362</v>
      </c>
      <c r="F34" s="9" t="s">
        <v>111</v>
      </c>
      <c r="G34" s="6">
        <v>6</v>
      </c>
      <c r="H34" s="11">
        <f t="shared" si="0"/>
        <v>23.6001002080645</v>
      </c>
      <c r="I34" s="11">
        <f t="shared" si="1"/>
        <v>296.750100208064</v>
      </c>
      <c r="J34" s="11">
        <f t="shared" si="2"/>
        <v>0.296748051762012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1.84315786597991</v>
      </c>
      <c r="P34" s="11">
        <f t="shared" si="5"/>
        <v>0.546953505819365</v>
      </c>
      <c r="Q34" s="16">
        <f t="shared" si="6"/>
        <v>0.0711039557565175</v>
      </c>
      <c r="R34" s="11">
        <f t="shared" si="7"/>
        <v>0.129143083333333</v>
      </c>
      <c r="S34" s="17">
        <f t="shared" si="8"/>
        <v>0.550582763871218</v>
      </c>
      <c r="T34" s="3">
        <v>0.01</v>
      </c>
      <c r="U34" s="18">
        <f t="shared" si="9"/>
        <v>0.00550582763871218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0.0349558276387122</v>
      </c>
      <c r="AR34" s="25">
        <f t="shared" si="15"/>
        <v>99.3408333333333</v>
      </c>
      <c r="AS34" s="1">
        <f t="shared" si="16"/>
        <v>0.13</v>
      </c>
      <c r="AT34" s="2">
        <f>$E$4/12</f>
        <v>0.425</v>
      </c>
      <c r="AU34" s="1">
        <f t="shared" si="17"/>
        <v>1285.44788225314</v>
      </c>
    </row>
    <row r="35" s="1" customFormat="1" spans="1:47">
      <c r="A35" s="6"/>
      <c r="B35" s="6"/>
      <c r="C35" s="9">
        <v>6</v>
      </c>
      <c r="D35" s="12">
        <v>26.8356520626667</v>
      </c>
      <c r="E35" s="13">
        <f t="shared" si="18"/>
        <v>23.6001002080645</v>
      </c>
      <c r="F35" s="9" t="s">
        <v>109</v>
      </c>
      <c r="G35" s="6">
        <v>7</v>
      </c>
      <c r="H35" s="11">
        <f t="shared" si="0"/>
        <v>26.8356520626667</v>
      </c>
      <c r="I35" s="11">
        <f t="shared" si="1"/>
        <v>299.985652062667</v>
      </c>
      <c r="J35" s="11">
        <f t="shared" si="2"/>
        <v>0.422748364557185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2.28961269349387</v>
      </c>
      <c r="P35" s="11">
        <f t="shared" si="5"/>
        <v>0.967930021643906</v>
      </c>
      <c r="Q35" s="16">
        <f t="shared" si="6"/>
        <v>0.125830902813708</v>
      </c>
      <c r="R35" s="11">
        <f t="shared" si="7"/>
        <v>0.129143083333333</v>
      </c>
      <c r="S35" s="17">
        <f t="shared" si="8"/>
        <v>0.974352629392656</v>
      </c>
      <c r="T35" s="3">
        <v>0.01</v>
      </c>
      <c r="U35" s="18">
        <f t="shared" si="9"/>
        <v>0.00974352629392656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0.0446435262939266</v>
      </c>
      <c r="AR35" s="25">
        <f t="shared" si="15"/>
        <v>99.3408333333333</v>
      </c>
      <c r="AS35" s="1">
        <f t="shared" si="16"/>
        <v>0.13</v>
      </c>
      <c r="AT35" s="2">
        <f>$E$4/12</f>
        <v>0.425</v>
      </c>
      <c r="AU35" s="1">
        <f t="shared" si="17"/>
        <v>1641.69840073495</v>
      </c>
    </row>
    <row r="36" s="1" customFormat="1" spans="1:47">
      <c r="A36" s="6"/>
      <c r="B36" s="6"/>
      <c r="C36" s="9">
        <v>7</v>
      </c>
      <c r="D36" s="12">
        <v>27.1016600612903</v>
      </c>
      <c r="E36" s="13">
        <f t="shared" si="18"/>
        <v>26.8356520626667</v>
      </c>
      <c r="F36" s="9" t="s">
        <v>109</v>
      </c>
      <c r="G36" s="6">
        <v>8</v>
      </c>
      <c r="H36" s="11">
        <f t="shared" si="0"/>
        <v>27.1016600612903</v>
      </c>
      <c r="I36" s="11">
        <f t="shared" si="1"/>
        <v>300.25166006129</v>
      </c>
      <c r="J36" s="11">
        <f t="shared" si="2"/>
        <v>0.435081278141911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2.3150910051833</v>
      </c>
      <c r="P36" s="11">
        <f t="shared" si="5"/>
        <v>1.00725275354999</v>
      </c>
      <c r="Q36" s="16">
        <f t="shared" si="6"/>
        <v>0.130942857961499</v>
      </c>
      <c r="R36" s="11">
        <f t="shared" si="7"/>
        <v>0.129143083333333</v>
      </c>
      <c r="S36" s="17">
        <f t="shared" si="8"/>
        <v>1.01393628355241</v>
      </c>
      <c r="T36" s="3">
        <v>0.01</v>
      </c>
      <c r="U36" s="18">
        <f t="shared" si="9"/>
        <v>0.0101393628355241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0.0450393628355241</v>
      </c>
      <c r="AR36" s="25">
        <f t="shared" si="15"/>
        <v>99.3408333333333</v>
      </c>
      <c r="AS36" s="1">
        <f t="shared" si="16"/>
        <v>0.13</v>
      </c>
      <c r="AT36" s="2">
        <f>$E$4/12</f>
        <v>0.425</v>
      </c>
      <c r="AU36" s="1">
        <f t="shared" si="17"/>
        <v>1656.25469301829</v>
      </c>
    </row>
    <row r="37" s="1" customFormat="1" spans="1:47">
      <c r="A37" s="6"/>
      <c r="B37" s="6"/>
      <c r="C37" s="9">
        <v>8</v>
      </c>
      <c r="D37" s="12">
        <v>27.6580224706452</v>
      </c>
      <c r="E37" s="13">
        <f t="shared" si="18"/>
        <v>27.1016600612903</v>
      </c>
      <c r="F37" s="9" t="s">
        <v>109</v>
      </c>
      <c r="G37" s="6">
        <v>9</v>
      </c>
      <c r="H37" s="11">
        <f t="shared" si="0"/>
        <v>27.6580224706452</v>
      </c>
      <c r="I37" s="11">
        <f t="shared" si="1"/>
        <v>300.808022470645</v>
      </c>
      <c r="J37" s="11">
        <f t="shared" si="2"/>
        <v>0.461975467797901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2.30124658496664</v>
      </c>
      <c r="P37" s="11">
        <f t="shared" si="5"/>
        <v>1.06311946760829</v>
      </c>
      <c r="Q37" s="16">
        <f t="shared" si="6"/>
        <v>0.138205530789077</v>
      </c>
      <c r="R37" s="11">
        <f t="shared" si="7"/>
        <v>0.129143083333333</v>
      </c>
      <c r="S37" s="17">
        <f t="shared" si="8"/>
        <v>1.07017369588701</v>
      </c>
      <c r="T37" s="3">
        <v>0.01</v>
      </c>
      <c r="U37" s="18">
        <f t="shared" si="9"/>
        <v>0.0107017369588701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0.0401517369588701</v>
      </c>
      <c r="AR37" s="25">
        <f t="shared" si="15"/>
        <v>99.3408333333333</v>
      </c>
      <c r="AS37" s="1">
        <f t="shared" si="16"/>
        <v>0.13</v>
      </c>
      <c r="AT37" s="2">
        <f>$E$4/12</f>
        <v>0.425</v>
      </c>
      <c r="AU37" s="1">
        <f t="shared" si="17"/>
        <v>1476.51961715836</v>
      </c>
    </row>
    <row r="38" s="1" customFormat="1" spans="1:47">
      <c r="A38" s="6"/>
      <c r="B38" s="6"/>
      <c r="C38" s="9">
        <v>9</v>
      </c>
      <c r="D38" s="12">
        <v>25.7717040023333</v>
      </c>
      <c r="E38" s="13">
        <f t="shared" si="18"/>
        <v>27.6580224706452</v>
      </c>
      <c r="F38" s="9" t="s">
        <v>109</v>
      </c>
      <c r="G38" s="6">
        <v>10</v>
      </c>
      <c r="H38" s="11">
        <f t="shared" si="0"/>
        <v>25.7717040023333</v>
      </c>
      <c r="I38" s="11">
        <f t="shared" si="1"/>
        <v>298.921704002333</v>
      </c>
      <c r="J38" s="11">
        <f t="shared" si="2"/>
        <v>0.376625570502336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2.23153545069169</v>
      </c>
      <c r="P38" s="11">
        <f t="shared" si="5"/>
        <v>0.840453312212945</v>
      </c>
      <c r="Q38" s="16">
        <f t="shared" si="6"/>
        <v>0.109258930587683</v>
      </c>
      <c r="R38" s="11">
        <f t="shared" si="7"/>
        <v>0.129143083333333</v>
      </c>
      <c r="S38" s="17">
        <f t="shared" si="8"/>
        <v>0.846030060360826</v>
      </c>
      <c r="T38" s="3">
        <v>0.01</v>
      </c>
      <c r="U38" s="18">
        <f t="shared" si="9"/>
        <v>0.00846030060360826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0.0379103006036083</v>
      </c>
      <c r="AR38" s="25">
        <f t="shared" si="15"/>
        <v>99.3408333333333</v>
      </c>
      <c r="AS38" s="1">
        <f t="shared" si="16"/>
        <v>0.13</v>
      </c>
      <c r="AT38" s="2">
        <f>$E$4/12</f>
        <v>0.425</v>
      </c>
      <c r="AU38" s="1">
        <f t="shared" si="17"/>
        <v>1394.09417308489</v>
      </c>
    </row>
    <row r="39" s="1" customFormat="1" spans="1:47">
      <c r="A39" s="6"/>
      <c r="B39" s="6"/>
      <c r="C39" s="9">
        <v>10</v>
      </c>
      <c r="D39" s="12">
        <v>21.9897426258065</v>
      </c>
      <c r="E39" s="13">
        <f t="shared" si="18"/>
        <v>25.7717040023333</v>
      </c>
      <c r="F39" s="9" t="s">
        <v>109</v>
      </c>
      <c r="G39" s="6">
        <v>11</v>
      </c>
      <c r="H39" s="11">
        <f t="shared" si="0"/>
        <v>21.9897426258065</v>
      </c>
      <c r="I39" s="11">
        <f t="shared" si="1"/>
        <v>295.139742625806</v>
      </c>
      <c r="J39" s="11">
        <f t="shared" si="2"/>
        <v>0.248105997081177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1.32152803155481</v>
      </c>
      <c r="O39" s="11">
        <f t="shared" si="19"/>
        <v>1.06296244025727</v>
      </c>
      <c r="P39" s="11">
        <f t="shared" si="5"/>
        <v>0.263727356099871</v>
      </c>
      <c r="Q39" s="16">
        <f t="shared" si="6"/>
        <v>0.0342845562929833</v>
      </c>
      <c r="R39" s="11">
        <f t="shared" si="7"/>
        <v>0.129143083333333</v>
      </c>
      <c r="S39" s="17">
        <f t="shared" si="8"/>
        <v>0.265477293929021</v>
      </c>
      <c r="T39" s="3">
        <v>0.01</v>
      </c>
      <c r="U39" s="18">
        <f t="shared" si="9"/>
        <v>0.00265477293929021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0.0245547729392902</v>
      </c>
      <c r="AR39" s="25">
        <f t="shared" si="15"/>
        <v>99.3408333333333</v>
      </c>
      <c r="AS39" s="1">
        <f t="shared" si="16"/>
        <v>0.13</v>
      </c>
      <c r="AT39" s="2">
        <f>$E$4/12</f>
        <v>0.425</v>
      </c>
      <c r="AU39" s="1">
        <f t="shared" si="17"/>
        <v>902.96477028802</v>
      </c>
    </row>
    <row r="40" s="1" customFormat="1" spans="1:48">
      <c r="A40" s="6"/>
      <c r="B40" s="6"/>
      <c r="C40" s="9">
        <v>11</v>
      </c>
      <c r="D40" s="12">
        <v>17.6756151146667</v>
      </c>
      <c r="E40" s="13">
        <f t="shared" si="18"/>
        <v>21.9897426258065</v>
      </c>
      <c r="F40" s="9" t="s">
        <v>111</v>
      </c>
      <c r="G40" s="6">
        <v>12</v>
      </c>
      <c r="H40" s="11">
        <f t="shared" si="0"/>
        <v>17.6756151146667</v>
      </c>
      <c r="I40" s="11">
        <f t="shared" si="1"/>
        <v>290.825615114667</v>
      </c>
      <c r="J40" s="11">
        <f t="shared" si="2"/>
        <v>0.152090176418899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1.79264341749073</v>
      </c>
      <c r="P40" s="11">
        <f t="shared" si="5"/>
        <v>0.272643453622344</v>
      </c>
      <c r="Q40" s="16">
        <f t="shared" si="6"/>
        <v>0.0354436489709047</v>
      </c>
      <c r="R40" s="11">
        <f t="shared" si="7"/>
        <v>0.129143083333333</v>
      </c>
      <c r="S40" s="17">
        <f t="shared" si="8"/>
        <v>0.274452553369975</v>
      </c>
      <c r="T40" s="3">
        <v>0.01</v>
      </c>
      <c r="U40" s="18">
        <f t="shared" si="9"/>
        <v>0.00274452553369975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0.0246445255336997</v>
      </c>
      <c r="AR40" s="25">
        <f t="shared" si="15"/>
        <v>99.3408333333333</v>
      </c>
      <c r="AS40" s="1">
        <f t="shared" si="16"/>
        <v>0.13</v>
      </c>
      <c r="AT40" s="2">
        <f>$E$4/12</f>
        <v>0.425</v>
      </c>
      <c r="AU40" s="1">
        <f t="shared" si="17"/>
        <v>906.265286688401</v>
      </c>
      <c r="AV40" s="1">
        <f>SUM(AU29:AU40)</f>
        <v>14296.4145778549</v>
      </c>
    </row>
    <row r="41" s="1" customFormat="1" spans="1:46">
      <c r="A41" s="6"/>
      <c r="B41" s="6"/>
      <c r="C41" s="9">
        <v>12</v>
      </c>
      <c r="D41" s="12">
        <v>13.2756674804839</v>
      </c>
      <c r="E41" s="13">
        <f t="shared" si="18"/>
        <v>17.6756151146667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11.84</v>
      </c>
      <c r="E44" s="9"/>
      <c r="F44" s="9"/>
      <c r="G44" s="6">
        <v>1</v>
      </c>
      <c r="H44" s="11">
        <f t="shared" ref="H44:H55" si="20">E45</f>
        <v>11.84</v>
      </c>
      <c r="I44" s="11">
        <f t="shared" ref="I44:I55" si="21">H44+273.15</f>
        <v>284.99</v>
      </c>
      <c r="J44" s="11">
        <f t="shared" ref="J44:J55" si="22">EXP(($C$18*(I44-$C$16))/($C$19*I44*$C$16))</f>
        <v>0.0766248964659376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0.0682934076191158</v>
      </c>
      <c r="Q44" s="16">
        <f t="shared" ref="Q44:Q55" si="26">P44*$B$46</f>
        <v>0.00887814299048505</v>
      </c>
      <c r="R44" s="11">
        <f t="shared" ref="R44:R55" si="27">L44*$B$46</f>
        <v>0.115864991666667</v>
      </c>
      <c r="S44" s="17">
        <f t="shared" ref="S44:S55" si="28">Q44/R44</f>
        <v>0.0766248964659374</v>
      </c>
      <c r="T44" s="3">
        <v>0.01</v>
      </c>
      <c r="U44" s="18">
        <f t="shared" ref="U44:U55" si="29">S44*T44</f>
        <v>0.000766248964659374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0.0198662489646594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18.55</v>
      </c>
      <c r="AU44" s="1">
        <f t="shared" ref="AU44:AU55" si="37">AT44*10000*AS44*0.67*AR44*AQ44</f>
        <v>28607.9557361195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10.9341492646129</v>
      </c>
      <c r="E45" s="13">
        <f t="shared" ref="E45:E56" si="38">D44</f>
        <v>11.84</v>
      </c>
      <c r="F45" s="9" t="s">
        <v>109</v>
      </c>
      <c r="G45" s="6">
        <v>2</v>
      </c>
      <c r="H45" s="11">
        <f t="shared" si="20"/>
        <v>10.9341492646129</v>
      </c>
      <c r="I45" s="11">
        <f t="shared" si="21"/>
        <v>284.084149264613</v>
      </c>
      <c r="J45" s="11">
        <f t="shared" si="22"/>
        <v>0.0687158532540817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1.71424492571422</v>
      </c>
      <c r="P45" s="11">
        <f t="shared" si="25"/>
        <v>0.117795802756932</v>
      </c>
      <c r="Q45" s="16">
        <f t="shared" si="26"/>
        <v>0.0153134543584012</v>
      </c>
      <c r="R45" s="11">
        <f t="shared" si="27"/>
        <v>0.115864991666667</v>
      </c>
      <c r="S45" s="17">
        <f t="shared" si="28"/>
        <v>0.132166361367001</v>
      </c>
      <c r="T45" s="3">
        <v>0.01</v>
      </c>
      <c r="U45" s="18">
        <f t="shared" si="29"/>
        <v>0.00132166361367001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0.02042166361367</v>
      </c>
      <c r="AR45" s="25">
        <f t="shared" si="35"/>
        <v>89.1269166666667</v>
      </c>
      <c r="AS45" s="1">
        <f t="shared" si="36"/>
        <v>0.13</v>
      </c>
      <c r="AT45" s="2">
        <f>$E$3/12</f>
        <v>18.55</v>
      </c>
      <c r="AU45" s="1">
        <f t="shared" si="37"/>
        <v>29407.768409481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12.8158278254286</v>
      </c>
      <c r="E46" s="13">
        <f t="shared" si="38"/>
        <v>10.9341492646129</v>
      </c>
      <c r="F46" s="9" t="s">
        <v>109</v>
      </c>
      <c r="G46" s="6">
        <v>3</v>
      </c>
      <c r="H46" s="11">
        <f t="shared" si="20"/>
        <v>12.8158278254286</v>
      </c>
      <c r="I46" s="11">
        <f t="shared" si="21"/>
        <v>285.965827825429</v>
      </c>
      <c r="J46" s="11">
        <f t="shared" si="22"/>
        <v>0.0860998544394915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2.48771828962395</v>
      </c>
      <c r="P46" s="11">
        <f t="shared" si="25"/>
        <v>0.214192182623083</v>
      </c>
      <c r="Q46" s="16">
        <f t="shared" si="26"/>
        <v>0.0278449837410008</v>
      </c>
      <c r="R46" s="11">
        <f t="shared" si="27"/>
        <v>0.115864991666667</v>
      </c>
      <c r="S46" s="17">
        <f t="shared" si="28"/>
        <v>0.24032266641082</v>
      </c>
      <c r="T46" s="3">
        <v>0.01</v>
      </c>
      <c r="U46" s="18">
        <f t="shared" si="29"/>
        <v>0.0024032266641082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0.0215032266641082</v>
      </c>
      <c r="AR46" s="25">
        <f t="shared" si="35"/>
        <v>89.1269166666667</v>
      </c>
      <c r="AS46" s="1">
        <f t="shared" si="36"/>
        <v>0.13</v>
      </c>
      <c r="AT46" s="2">
        <f>$E$3/12</f>
        <v>18.55</v>
      </c>
      <c r="AU46" s="1">
        <f t="shared" si="37"/>
        <v>30965.2495387974</v>
      </c>
    </row>
    <row r="47" s="1" customFormat="1" spans="1:47">
      <c r="A47" s="6"/>
      <c r="B47" s="6"/>
      <c r="C47" s="9">
        <v>3</v>
      </c>
      <c r="D47" s="12">
        <v>16.6491396696774</v>
      </c>
      <c r="E47" s="13">
        <f t="shared" si="38"/>
        <v>12.8158278254286</v>
      </c>
      <c r="F47" s="9" t="s">
        <v>109</v>
      </c>
      <c r="G47" s="6">
        <v>4</v>
      </c>
      <c r="H47" s="11">
        <f t="shared" si="20"/>
        <v>16.6491396696774</v>
      </c>
      <c r="I47" s="11">
        <f t="shared" si="21"/>
        <v>289.799139669677</v>
      </c>
      <c r="J47" s="11">
        <f t="shared" si="22"/>
        <v>0.135082714872543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3.16479527366754</v>
      </c>
      <c r="P47" s="11">
        <f t="shared" si="25"/>
        <v>0.427509137582805</v>
      </c>
      <c r="Q47" s="16">
        <f t="shared" si="26"/>
        <v>0.0555761878857646</v>
      </c>
      <c r="R47" s="11">
        <f t="shared" si="27"/>
        <v>0.115864991666667</v>
      </c>
      <c r="S47" s="17">
        <f t="shared" si="28"/>
        <v>0.479663331316264</v>
      </c>
      <c r="T47" s="3">
        <v>0.01</v>
      </c>
      <c r="U47" s="18">
        <f t="shared" si="29"/>
        <v>0.00479663331316264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0.0328466333131626</v>
      </c>
      <c r="AR47" s="25">
        <f t="shared" si="35"/>
        <v>89.1269166666667</v>
      </c>
      <c r="AS47" s="1">
        <f t="shared" si="36"/>
        <v>0.13</v>
      </c>
      <c r="AT47" s="2">
        <f>$E$3/12</f>
        <v>18.55</v>
      </c>
      <c r="AU47" s="1">
        <f t="shared" si="37"/>
        <v>47300.0732838454</v>
      </c>
    </row>
    <row r="48" s="1" customFormat="1" spans="1:47">
      <c r="A48" s="6"/>
      <c r="B48" s="6"/>
      <c r="C48" s="9">
        <v>4</v>
      </c>
      <c r="D48" s="12">
        <v>22.356676362</v>
      </c>
      <c r="E48" s="13">
        <f t="shared" si="38"/>
        <v>16.6491396696774</v>
      </c>
      <c r="F48" s="9" t="s">
        <v>109</v>
      </c>
      <c r="G48" s="6">
        <v>5</v>
      </c>
      <c r="H48" s="11">
        <f t="shared" si="20"/>
        <v>22.356676362</v>
      </c>
      <c r="I48" s="11">
        <f t="shared" si="21"/>
        <v>295.506676362</v>
      </c>
      <c r="J48" s="11">
        <f t="shared" si="22"/>
        <v>0.258480597706023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2.6004218292805</v>
      </c>
      <c r="O48" s="11">
        <f t="shared" si="39"/>
        <v>1.0281334734709</v>
      </c>
      <c r="P48" s="11">
        <f t="shared" si="25"/>
        <v>0.265752554744328</v>
      </c>
      <c r="Q48" s="16">
        <f t="shared" si="26"/>
        <v>0.0345478321167627</v>
      </c>
      <c r="R48" s="11">
        <f t="shared" si="27"/>
        <v>0.115864991666667</v>
      </c>
      <c r="S48" s="17">
        <f t="shared" si="28"/>
        <v>0.298173172239581</v>
      </c>
      <c r="T48" s="3">
        <v>0.01</v>
      </c>
      <c r="U48" s="18">
        <f t="shared" si="29"/>
        <v>0.00298173172239581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0.0310317317223958</v>
      </c>
      <c r="AR48" s="25">
        <f t="shared" si="35"/>
        <v>89.1269166666667</v>
      </c>
      <c r="AS48" s="1">
        <f t="shared" si="36"/>
        <v>0.13</v>
      </c>
      <c r="AT48" s="2">
        <f>$E$3/12</f>
        <v>18.55</v>
      </c>
      <c r="AU48" s="1">
        <f t="shared" si="37"/>
        <v>44686.564087095</v>
      </c>
    </row>
    <row r="49" s="1" customFormat="1" spans="1:47">
      <c r="A49" s="6"/>
      <c r="B49" s="6"/>
      <c r="C49" s="9">
        <v>5</v>
      </c>
      <c r="D49" s="12">
        <v>23.6001002080645</v>
      </c>
      <c r="E49" s="13">
        <f t="shared" si="38"/>
        <v>22.356676362</v>
      </c>
      <c r="F49" s="9" t="s">
        <v>111</v>
      </c>
      <c r="G49" s="6">
        <v>6</v>
      </c>
      <c r="H49" s="11">
        <f t="shared" si="20"/>
        <v>23.6001002080645</v>
      </c>
      <c r="I49" s="11">
        <f t="shared" si="21"/>
        <v>296.750100208064</v>
      </c>
      <c r="J49" s="11">
        <f t="shared" si="22"/>
        <v>0.296748051762012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1.65365008539324</v>
      </c>
      <c r="P49" s="11">
        <f t="shared" si="25"/>
        <v>0.490717441136529</v>
      </c>
      <c r="Q49" s="16">
        <f t="shared" si="26"/>
        <v>0.0637932673477488</v>
      </c>
      <c r="R49" s="11">
        <f t="shared" si="27"/>
        <v>0.115864991666667</v>
      </c>
      <c r="S49" s="17">
        <f t="shared" si="28"/>
        <v>0.550582763871215</v>
      </c>
      <c r="T49" s="3">
        <v>0.01</v>
      </c>
      <c r="U49" s="18">
        <f t="shared" si="29"/>
        <v>0.00550582763871215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0.0335558276387121</v>
      </c>
      <c r="AR49" s="25">
        <f t="shared" si="35"/>
        <v>89.1269166666667</v>
      </c>
      <c r="AS49" s="1">
        <f t="shared" si="36"/>
        <v>0.13</v>
      </c>
      <c r="AT49" s="2">
        <f>$E$3/12</f>
        <v>18.55</v>
      </c>
      <c r="AU49" s="1">
        <f t="shared" si="37"/>
        <v>48321.3330047781</v>
      </c>
    </row>
    <row r="50" s="1" customFormat="1" spans="1:47">
      <c r="A50" s="6"/>
      <c r="B50" s="6"/>
      <c r="C50" s="9">
        <v>6</v>
      </c>
      <c r="D50" s="12">
        <v>26.8356520626667</v>
      </c>
      <c r="E50" s="13">
        <f t="shared" si="38"/>
        <v>23.6001002080645</v>
      </c>
      <c r="F50" s="9" t="s">
        <v>109</v>
      </c>
      <c r="G50" s="6">
        <v>7</v>
      </c>
      <c r="H50" s="11">
        <f t="shared" si="20"/>
        <v>26.8356520626667</v>
      </c>
      <c r="I50" s="11">
        <f t="shared" si="21"/>
        <v>299.985652062667</v>
      </c>
      <c r="J50" s="11">
        <f t="shared" si="22"/>
        <v>0.422748364557185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2.05420181092338</v>
      </c>
      <c r="P50" s="11">
        <f t="shared" si="25"/>
        <v>0.868410456038266</v>
      </c>
      <c r="Q50" s="16">
        <f t="shared" si="26"/>
        <v>0.112893359284975</v>
      </c>
      <c r="R50" s="11">
        <f t="shared" si="27"/>
        <v>0.115864991666667</v>
      </c>
      <c r="S50" s="17">
        <f t="shared" si="28"/>
        <v>0.974352629392651</v>
      </c>
      <c r="T50" s="3">
        <v>0.01</v>
      </c>
      <c r="U50" s="18">
        <f t="shared" si="29"/>
        <v>0.00974352629392651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0.0438435262939265</v>
      </c>
      <c r="AR50" s="25">
        <f t="shared" si="35"/>
        <v>89.1269166666667</v>
      </c>
      <c r="AS50" s="1">
        <f t="shared" si="36"/>
        <v>0.13</v>
      </c>
      <c r="AT50" s="2">
        <f>$E$3/12</f>
        <v>18.55</v>
      </c>
      <c r="AU50" s="1">
        <f t="shared" si="37"/>
        <v>63135.9076272176</v>
      </c>
    </row>
    <row r="51" s="1" customFormat="1" spans="1:47">
      <c r="A51" s="6"/>
      <c r="B51" s="6"/>
      <c r="C51" s="9">
        <v>7</v>
      </c>
      <c r="D51" s="12">
        <v>27.1016600612903</v>
      </c>
      <c r="E51" s="13">
        <f t="shared" si="38"/>
        <v>26.8356520626667</v>
      </c>
      <c r="F51" s="9" t="s">
        <v>109</v>
      </c>
      <c r="G51" s="6">
        <v>8</v>
      </c>
      <c r="H51" s="11">
        <f t="shared" si="20"/>
        <v>27.1016600612903</v>
      </c>
      <c r="I51" s="11">
        <f t="shared" si="21"/>
        <v>300.25166006129</v>
      </c>
      <c r="J51" s="11">
        <f t="shared" si="22"/>
        <v>0.435081278141911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2.07706052155178</v>
      </c>
      <c r="P51" s="11">
        <f t="shared" si="25"/>
        <v>0.903690146494853</v>
      </c>
      <c r="Q51" s="16">
        <f t="shared" si="26"/>
        <v>0.117479719044331</v>
      </c>
      <c r="R51" s="11">
        <f t="shared" si="27"/>
        <v>0.115864991666667</v>
      </c>
      <c r="S51" s="17">
        <f t="shared" si="28"/>
        <v>1.01393628355241</v>
      </c>
      <c r="T51" s="3">
        <v>0.01</v>
      </c>
      <c r="U51" s="18">
        <f t="shared" si="29"/>
        <v>0.0101393628355241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0.0442393628355241</v>
      </c>
      <c r="AR51" s="25">
        <f t="shared" si="35"/>
        <v>89.1269166666667</v>
      </c>
      <c r="AS51" s="1">
        <f t="shared" si="36"/>
        <v>0.13</v>
      </c>
      <c r="AT51" s="2">
        <f>$E$3/12</f>
        <v>18.55</v>
      </c>
      <c r="AU51" s="1">
        <f t="shared" si="37"/>
        <v>63705.9233499093</v>
      </c>
    </row>
    <row r="52" s="1" customFormat="1" spans="1:47">
      <c r="A52" s="6"/>
      <c r="B52" s="6"/>
      <c r="C52" s="9">
        <v>8</v>
      </c>
      <c r="D52" s="12">
        <v>27.6580224706452</v>
      </c>
      <c r="E52" s="13">
        <f t="shared" si="38"/>
        <v>27.1016600612903</v>
      </c>
      <c r="F52" s="9" t="s">
        <v>109</v>
      </c>
      <c r="G52" s="6">
        <v>9</v>
      </c>
      <c r="H52" s="11">
        <f t="shared" si="20"/>
        <v>27.6580224706452</v>
      </c>
      <c r="I52" s="11">
        <f t="shared" si="21"/>
        <v>300.808022470645</v>
      </c>
      <c r="J52" s="11">
        <f t="shared" si="22"/>
        <v>0.461975467797901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2.06463954172359</v>
      </c>
      <c r="P52" s="11">
        <f t="shared" si="25"/>
        <v>0.953812818121801</v>
      </c>
      <c r="Q52" s="16">
        <f t="shared" si="26"/>
        <v>0.123995666355834</v>
      </c>
      <c r="R52" s="11">
        <f t="shared" si="27"/>
        <v>0.115864991666667</v>
      </c>
      <c r="S52" s="17">
        <f t="shared" si="28"/>
        <v>1.07017369588701</v>
      </c>
      <c r="T52" s="3">
        <v>0.01</v>
      </c>
      <c r="U52" s="18">
        <f t="shared" si="29"/>
        <v>0.0107017369588701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0.0387517369588701</v>
      </c>
      <c r="AR52" s="25">
        <f t="shared" si="35"/>
        <v>89.1269166666667</v>
      </c>
      <c r="AS52" s="1">
        <f t="shared" si="36"/>
        <v>0.13</v>
      </c>
      <c r="AT52" s="2">
        <f>$E$3/12</f>
        <v>18.55</v>
      </c>
      <c r="AU52" s="1">
        <f t="shared" si="37"/>
        <v>55803.588165498</v>
      </c>
    </row>
    <row r="53" s="1" customFormat="1" spans="1:47">
      <c r="A53" s="6"/>
      <c r="B53" s="6"/>
      <c r="C53" s="9">
        <v>9</v>
      </c>
      <c r="D53" s="12">
        <v>25.7717040023333</v>
      </c>
      <c r="E53" s="13">
        <f t="shared" si="38"/>
        <v>27.6580224706452</v>
      </c>
      <c r="F53" s="9" t="s">
        <v>109</v>
      </c>
      <c r="G53" s="6">
        <v>10</v>
      </c>
      <c r="H53" s="11">
        <f t="shared" si="20"/>
        <v>25.7717040023333</v>
      </c>
      <c r="I53" s="11">
        <f t="shared" si="21"/>
        <v>298.921704002333</v>
      </c>
      <c r="J53" s="11">
        <f t="shared" si="22"/>
        <v>0.376625570502336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2.00209589026846</v>
      </c>
      <c r="P53" s="11">
        <f t="shared" si="25"/>
        <v>0.754040506872741</v>
      </c>
      <c r="Q53" s="16">
        <f t="shared" si="26"/>
        <v>0.0980252658934564</v>
      </c>
      <c r="R53" s="11">
        <f t="shared" si="27"/>
        <v>0.115864991666667</v>
      </c>
      <c r="S53" s="17">
        <f t="shared" si="28"/>
        <v>0.846030060360822</v>
      </c>
      <c r="T53" s="3">
        <v>0.01</v>
      </c>
      <c r="U53" s="18">
        <f t="shared" si="29"/>
        <v>0.00846030060360822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0.0365103006036082</v>
      </c>
      <c r="AR53" s="25">
        <f t="shared" si="35"/>
        <v>89.1269166666667</v>
      </c>
      <c r="AS53" s="1">
        <f t="shared" si="36"/>
        <v>0.13</v>
      </c>
      <c r="AT53" s="2">
        <f>$E$3/12</f>
        <v>18.55</v>
      </c>
      <c r="AU53" s="1">
        <f t="shared" si="37"/>
        <v>52575.8569440313</v>
      </c>
    </row>
    <row r="54" s="1" customFormat="1" spans="1:47">
      <c r="A54" s="6"/>
      <c r="B54" s="6"/>
      <c r="C54" s="9">
        <v>10</v>
      </c>
      <c r="D54" s="12">
        <v>21.9897426258065</v>
      </c>
      <c r="E54" s="13">
        <f t="shared" si="38"/>
        <v>25.7717040023333</v>
      </c>
      <c r="F54" s="9" t="s">
        <v>109</v>
      </c>
      <c r="G54" s="6">
        <v>11</v>
      </c>
      <c r="H54" s="11">
        <f t="shared" si="20"/>
        <v>21.9897426258065</v>
      </c>
      <c r="I54" s="11">
        <f t="shared" si="21"/>
        <v>295.139742625806</v>
      </c>
      <c r="J54" s="11">
        <f t="shared" si="22"/>
        <v>0.248105997081177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1.18565261422593</v>
      </c>
      <c r="O54" s="11">
        <f t="shared" si="39"/>
        <v>0.953671935836453</v>
      </c>
      <c r="P54" s="11">
        <f t="shared" si="25"/>
        <v>0.23661172652904</v>
      </c>
      <c r="Q54" s="16">
        <f t="shared" si="26"/>
        <v>0.0307595244487752</v>
      </c>
      <c r="R54" s="11">
        <f t="shared" si="27"/>
        <v>0.115864991666667</v>
      </c>
      <c r="S54" s="17">
        <f t="shared" si="28"/>
        <v>0.26547729392902</v>
      </c>
      <c r="T54" s="3">
        <v>0.01</v>
      </c>
      <c r="U54" s="18">
        <f t="shared" si="29"/>
        <v>0.0026547729392902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0.0217547729392902</v>
      </c>
      <c r="AR54" s="25">
        <f t="shared" si="35"/>
        <v>89.1269166666667</v>
      </c>
      <c r="AS54" s="1">
        <f t="shared" si="36"/>
        <v>0.13</v>
      </c>
      <c r="AT54" s="2">
        <f>$E$3/12</f>
        <v>18.55</v>
      </c>
      <c r="AU54" s="1">
        <f t="shared" si="37"/>
        <v>31327.4832306631</v>
      </c>
    </row>
    <row r="55" s="1" customFormat="1" spans="1:48">
      <c r="A55" s="6"/>
      <c r="B55" s="6"/>
      <c r="C55" s="9">
        <v>11</v>
      </c>
      <c r="D55" s="12">
        <v>17.6756151146667</v>
      </c>
      <c r="E55" s="13">
        <f t="shared" si="38"/>
        <v>21.9897426258065</v>
      </c>
      <c r="F55" s="9" t="s">
        <v>111</v>
      </c>
      <c r="G55" s="6">
        <v>12</v>
      </c>
      <c r="H55" s="11">
        <f t="shared" si="20"/>
        <v>17.6756151146667</v>
      </c>
      <c r="I55" s="11">
        <f t="shared" si="21"/>
        <v>290.825615114667</v>
      </c>
      <c r="J55" s="11">
        <f t="shared" si="22"/>
        <v>0.152090176418899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1.60832937597408</v>
      </c>
      <c r="P55" s="11">
        <f t="shared" si="25"/>
        <v>0.244611098531596</v>
      </c>
      <c r="Q55" s="16">
        <f t="shared" si="26"/>
        <v>0.0317994428091075</v>
      </c>
      <c r="R55" s="11">
        <f t="shared" si="27"/>
        <v>0.115864991666667</v>
      </c>
      <c r="S55" s="17">
        <f t="shared" si="28"/>
        <v>0.274452553369973</v>
      </c>
      <c r="T55" s="3">
        <v>0.01</v>
      </c>
      <c r="U55" s="18">
        <f t="shared" si="29"/>
        <v>0.00274452553369973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0.0218445255336997</v>
      </c>
      <c r="AR55" s="25">
        <f t="shared" si="35"/>
        <v>89.1269166666667</v>
      </c>
      <c r="AS55" s="1">
        <f t="shared" si="36"/>
        <v>0.13</v>
      </c>
      <c r="AT55" s="2">
        <f>$E$3/12</f>
        <v>18.55</v>
      </c>
      <c r="AU55" s="1">
        <f t="shared" si="37"/>
        <v>31456.729484077</v>
      </c>
      <c r="AV55" s="1">
        <f>SUM(AU44:AU55)</f>
        <v>527294.432861513</v>
      </c>
    </row>
    <row r="56" s="1" customFormat="1" spans="1:46">
      <c r="A56" s="6"/>
      <c r="B56" s="6"/>
      <c r="C56" s="9">
        <v>12</v>
      </c>
      <c r="D56" s="12">
        <v>13.2756674804839</v>
      </c>
      <c r="E56" s="13">
        <f t="shared" si="38"/>
        <v>17.6756151146667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11.84</v>
      </c>
      <c r="E60" s="9"/>
      <c r="F60" s="9"/>
      <c r="G60" s="6">
        <v>1</v>
      </c>
      <c r="H60" s="11">
        <f t="shared" ref="H60:H71" si="40">E61</f>
        <v>11.84</v>
      </c>
      <c r="I60" s="11">
        <f t="shared" ref="I60:I71" si="41">H60+273.15</f>
        <v>284.99</v>
      </c>
      <c r="J60" s="11">
        <f t="shared" ref="J60:J71" si="42">EXP(($C$18*(I60-$C$16))/($C$19*I60*$C$16))</f>
        <v>0.0766248964659376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0.105719369654054</v>
      </c>
      <c r="Q60" s="16">
        <f t="shared" ref="Q60:Q71" si="46">P60*$B$62</f>
        <v>0.0105719369654054</v>
      </c>
      <c r="R60" s="11">
        <f t="shared" ref="R60:R71" si="47">L60*$B$62</f>
        <v>0.13797</v>
      </c>
      <c r="S60" s="17">
        <f t="shared" ref="S60:S71" si="48">Q60/R60</f>
        <v>0.0766248964659376</v>
      </c>
      <c r="T60" s="3">
        <v>0.01</v>
      </c>
      <c r="U60" s="18">
        <f t="shared" ref="U60:U71" si="49">S60*T60</f>
        <v>0.000766248964659376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0.0130662489646594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18.7083333333333</v>
      </c>
      <c r="AU60" s="1">
        <f t="shared" ref="AU60:AU71" si="57">AT60*10000*AS60*0.67*AR60*AQ60</f>
        <v>22596.7247376262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10.9341492646129</v>
      </c>
      <c r="E61" s="13">
        <f t="shared" ref="E61:E72" si="58">D60</f>
        <v>11.84</v>
      </c>
      <c r="F61" s="9" t="s">
        <v>109</v>
      </c>
      <c r="G61" s="6">
        <v>2</v>
      </c>
      <c r="H61" s="11">
        <f t="shared" si="40"/>
        <v>10.9341492646129</v>
      </c>
      <c r="I61" s="11">
        <f t="shared" si="41"/>
        <v>284.084149264613</v>
      </c>
      <c r="J61" s="11">
        <f t="shared" si="42"/>
        <v>0.0687158532540817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2.65368063034595</v>
      </c>
      <c r="P61" s="11">
        <f t="shared" si="45"/>
        <v>0.182349928778051</v>
      </c>
      <c r="Q61" s="16">
        <f t="shared" si="46"/>
        <v>0.0182349928778051</v>
      </c>
      <c r="R61" s="11">
        <f t="shared" si="47"/>
        <v>0.13797</v>
      </c>
      <c r="S61" s="17">
        <f t="shared" si="48"/>
        <v>0.132166361367001</v>
      </c>
      <c r="T61" s="3">
        <v>0.01</v>
      </c>
      <c r="U61" s="18">
        <f t="shared" si="49"/>
        <v>0.00132166361367001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0.01362166361367</v>
      </c>
      <c r="AR61" s="25">
        <f t="shared" si="55"/>
        <v>137.97</v>
      </c>
      <c r="AS61" s="1">
        <f t="shared" si="56"/>
        <v>0.1</v>
      </c>
      <c r="AT61" s="2">
        <f>$E$5/12</f>
        <v>18.7083333333333</v>
      </c>
      <c r="AU61" s="1">
        <f t="shared" si="57"/>
        <v>23557.2568668459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12.8158278254286</v>
      </c>
      <c r="E62" s="13">
        <f t="shared" si="58"/>
        <v>10.9341492646129</v>
      </c>
      <c r="F62" s="9" t="s">
        <v>109</v>
      </c>
      <c r="G62" s="6">
        <v>3</v>
      </c>
      <c r="H62" s="11">
        <f t="shared" si="40"/>
        <v>12.8158278254286</v>
      </c>
      <c r="I62" s="11">
        <f t="shared" si="41"/>
        <v>285.965827825429</v>
      </c>
      <c r="J62" s="11">
        <f t="shared" si="42"/>
        <v>0.0860998544394915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3.85103070156789</v>
      </c>
      <c r="P62" s="11">
        <f t="shared" si="45"/>
        <v>0.331573182847008</v>
      </c>
      <c r="Q62" s="16">
        <f t="shared" si="46"/>
        <v>0.0331573182847008</v>
      </c>
      <c r="R62" s="11">
        <f t="shared" si="47"/>
        <v>0.13797</v>
      </c>
      <c r="S62" s="17">
        <f t="shared" si="48"/>
        <v>0.24032266641082</v>
      </c>
      <c r="T62" s="3">
        <v>0.01</v>
      </c>
      <c r="U62" s="18">
        <f t="shared" si="49"/>
        <v>0.0024032266641082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0.0147032266641082</v>
      </c>
      <c r="AR62" s="25">
        <f t="shared" si="55"/>
        <v>137.97</v>
      </c>
      <c r="AS62" s="1">
        <f t="shared" si="56"/>
        <v>0.1</v>
      </c>
      <c r="AT62" s="2">
        <f>$E$5/12</f>
        <v>18.7083333333333</v>
      </c>
      <c r="AU62" s="1">
        <f t="shared" si="57"/>
        <v>25427.7081802444</v>
      </c>
    </row>
    <row r="63" s="1" customFormat="1" spans="1:47">
      <c r="A63" s="6"/>
      <c r="B63" s="6"/>
      <c r="C63" s="9">
        <v>3</v>
      </c>
      <c r="D63" s="12">
        <v>16.6491396696774</v>
      </c>
      <c r="E63" s="13">
        <f t="shared" si="58"/>
        <v>12.8158278254286</v>
      </c>
      <c r="F63" s="9" t="s">
        <v>109</v>
      </c>
      <c r="G63" s="6">
        <v>4</v>
      </c>
      <c r="H63" s="11">
        <f t="shared" si="40"/>
        <v>16.6491396696774</v>
      </c>
      <c r="I63" s="11">
        <f t="shared" si="41"/>
        <v>289.799139669677</v>
      </c>
      <c r="J63" s="11">
        <f t="shared" si="42"/>
        <v>0.135082714872543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4.89915751872089</v>
      </c>
      <c r="P63" s="11">
        <f t="shared" si="45"/>
        <v>0.661791498217051</v>
      </c>
      <c r="Q63" s="16">
        <f t="shared" si="46"/>
        <v>0.0661791498217051</v>
      </c>
      <c r="R63" s="11">
        <f t="shared" si="47"/>
        <v>0.13797</v>
      </c>
      <c r="S63" s="17">
        <f t="shared" si="48"/>
        <v>0.479663331316265</v>
      </c>
      <c r="T63" s="3">
        <v>0.01</v>
      </c>
      <c r="U63" s="18">
        <f t="shared" si="49"/>
        <v>0.00479663331316265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0.0228466333131626</v>
      </c>
      <c r="AR63" s="25">
        <f t="shared" si="55"/>
        <v>137.97</v>
      </c>
      <c r="AS63" s="1">
        <f t="shared" si="56"/>
        <v>0.1</v>
      </c>
      <c r="AT63" s="2">
        <f>$E$5/12</f>
        <v>18.7083333333333</v>
      </c>
      <c r="AU63" s="1">
        <f t="shared" si="57"/>
        <v>39510.8868318181</v>
      </c>
    </row>
    <row r="64" s="1" customFormat="1" spans="1:47">
      <c r="A64" s="6"/>
      <c r="B64" s="6"/>
      <c r="C64" s="9">
        <v>4</v>
      </c>
      <c r="D64" s="12">
        <v>22.356676362</v>
      </c>
      <c r="E64" s="13">
        <f t="shared" si="58"/>
        <v>16.6491396696774</v>
      </c>
      <c r="F64" s="9" t="s">
        <v>109</v>
      </c>
      <c r="G64" s="6">
        <v>5</v>
      </c>
      <c r="H64" s="11">
        <f t="shared" si="40"/>
        <v>22.356676362</v>
      </c>
      <c r="I64" s="11">
        <f t="shared" si="41"/>
        <v>295.506676362</v>
      </c>
      <c r="J64" s="11">
        <f t="shared" si="42"/>
        <v>0.258480597706023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4.02549771947864</v>
      </c>
      <c r="O64" s="11">
        <f t="shared" si="59"/>
        <v>1.59156830102519</v>
      </c>
      <c r="P64" s="11">
        <f t="shared" si="45"/>
        <v>0.41138952573895</v>
      </c>
      <c r="Q64" s="16">
        <f t="shared" si="46"/>
        <v>0.041138952573895</v>
      </c>
      <c r="R64" s="11">
        <f t="shared" si="47"/>
        <v>0.13797</v>
      </c>
      <c r="S64" s="17">
        <f t="shared" si="48"/>
        <v>0.298173172239581</v>
      </c>
      <c r="T64" s="3">
        <v>0.01</v>
      </c>
      <c r="U64" s="18">
        <f t="shared" si="49"/>
        <v>0.00298173172239581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0.0210317317223958</v>
      </c>
      <c r="AR64" s="25">
        <f t="shared" si="55"/>
        <v>137.97</v>
      </c>
      <c r="AS64" s="1">
        <f t="shared" si="56"/>
        <v>0.1</v>
      </c>
      <c r="AT64" s="2">
        <f>$E$5/12</f>
        <v>18.7083333333333</v>
      </c>
      <c r="AU64" s="1">
        <f t="shared" si="57"/>
        <v>36372.2024409604</v>
      </c>
    </row>
    <row r="65" s="1" customFormat="1" spans="1:47">
      <c r="A65" s="6"/>
      <c r="B65" s="6"/>
      <c r="C65" s="9">
        <v>5</v>
      </c>
      <c r="D65" s="12">
        <v>23.6001002080645</v>
      </c>
      <c r="E65" s="13">
        <f t="shared" si="58"/>
        <v>22.356676362</v>
      </c>
      <c r="F65" s="9" t="s">
        <v>111</v>
      </c>
      <c r="G65" s="6">
        <v>6</v>
      </c>
      <c r="H65" s="11">
        <f t="shared" si="40"/>
        <v>23.6001002080645</v>
      </c>
      <c r="I65" s="11">
        <f t="shared" si="41"/>
        <v>296.750100208064</v>
      </c>
      <c r="J65" s="11">
        <f t="shared" si="42"/>
        <v>0.296748051762012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2.55987877528624</v>
      </c>
      <c r="P65" s="11">
        <f t="shared" si="45"/>
        <v>0.759639039313117</v>
      </c>
      <c r="Q65" s="16">
        <f t="shared" si="46"/>
        <v>0.0759639039313117</v>
      </c>
      <c r="R65" s="11">
        <f t="shared" si="47"/>
        <v>0.13797</v>
      </c>
      <c r="S65" s="17">
        <f t="shared" si="48"/>
        <v>0.550582763871216</v>
      </c>
      <c r="T65" s="3">
        <v>0.01</v>
      </c>
      <c r="U65" s="18">
        <f t="shared" si="49"/>
        <v>0.00550582763871216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0.0235558276387122</v>
      </c>
      <c r="AR65" s="25">
        <f t="shared" si="55"/>
        <v>137.97</v>
      </c>
      <c r="AS65" s="1">
        <f t="shared" si="56"/>
        <v>0.1</v>
      </c>
      <c r="AT65" s="2">
        <f>$E$5/12</f>
        <v>18.7083333333333</v>
      </c>
      <c r="AU65" s="1">
        <f t="shared" si="57"/>
        <v>40737.3649896485</v>
      </c>
    </row>
    <row r="66" s="1" customFormat="1" spans="1:47">
      <c r="A66" s="6"/>
      <c r="B66" s="6"/>
      <c r="C66" s="9">
        <v>6</v>
      </c>
      <c r="D66" s="12">
        <v>26.8356520626667</v>
      </c>
      <c r="E66" s="13">
        <f t="shared" si="58"/>
        <v>23.6001002080645</v>
      </c>
      <c r="F66" s="9" t="s">
        <v>109</v>
      </c>
      <c r="G66" s="6">
        <v>7</v>
      </c>
      <c r="H66" s="11">
        <f t="shared" si="40"/>
        <v>26.8356520626667</v>
      </c>
      <c r="I66" s="11">
        <f t="shared" si="41"/>
        <v>299.985652062667</v>
      </c>
      <c r="J66" s="11">
        <f t="shared" si="42"/>
        <v>0.422748364557185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3.17993973597312</v>
      </c>
      <c r="P66" s="11">
        <f t="shared" si="45"/>
        <v>1.34431432277304</v>
      </c>
      <c r="Q66" s="16">
        <f t="shared" si="46"/>
        <v>0.134431432277304</v>
      </c>
      <c r="R66" s="11">
        <f t="shared" si="47"/>
        <v>0.13797</v>
      </c>
      <c r="S66" s="17">
        <f t="shared" si="48"/>
        <v>0.974352629392653</v>
      </c>
      <c r="T66" s="3">
        <v>0.01</v>
      </c>
      <c r="U66" s="18">
        <f t="shared" si="49"/>
        <v>0.00974352629392653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0.0329435262939265</v>
      </c>
      <c r="AR66" s="25">
        <f t="shared" si="55"/>
        <v>137.97</v>
      </c>
      <c r="AS66" s="1">
        <f t="shared" si="56"/>
        <v>0.1</v>
      </c>
      <c r="AT66" s="2">
        <f>$E$5/12</f>
        <v>18.7083333333333</v>
      </c>
      <c r="AU66" s="1">
        <f t="shared" si="57"/>
        <v>56972.4178349923</v>
      </c>
    </row>
    <row r="67" s="1" customFormat="1" spans="1:47">
      <c r="A67" s="6"/>
      <c r="B67" s="6"/>
      <c r="C67" s="9">
        <v>7</v>
      </c>
      <c r="D67" s="12">
        <v>27.1016600612903</v>
      </c>
      <c r="E67" s="13">
        <f t="shared" si="58"/>
        <v>26.8356520626667</v>
      </c>
      <c r="F67" s="9" t="s">
        <v>109</v>
      </c>
      <c r="G67" s="6">
        <v>8</v>
      </c>
      <c r="H67" s="11">
        <f t="shared" si="40"/>
        <v>27.1016600612903</v>
      </c>
      <c r="I67" s="11">
        <f t="shared" si="41"/>
        <v>300.25166006129</v>
      </c>
      <c r="J67" s="11">
        <f t="shared" si="42"/>
        <v>0.435081278141911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3.21532541320008</v>
      </c>
      <c r="P67" s="11">
        <f t="shared" si="45"/>
        <v>1.39892789041726</v>
      </c>
      <c r="Q67" s="16">
        <f t="shared" si="46"/>
        <v>0.139892789041726</v>
      </c>
      <c r="R67" s="11">
        <f t="shared" si="47"/>
        <v>0.13797</v>
      </c>
      <c r="S67" s="17">
        <f t="shared" si="48"/>
        <v>1.01393628355241</v>
      </c>
      <c r="T67" s="3">
        <v>0.01</v>
      </c>
      <c r="U67" s="18">
        <f t="shared" si="49"/>
        <v>0.0101393628355241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0.0333393628355241</v>
      </c>
      <c r="AR67" s="25">
        <f t="shared" si="55"/>
        <v>137.97</v>
      </c>
      <c r="AS67" s="1">
        <f t="shared" si="56"/>
        <v>0.1</v>
      </c>
      <c r="AT67" s="2">
        <f>$E$5/12</f>
        <v>18.7083333333333</v>
      </c>
      <c r="AU67" s="1">
        <f t="shared" si="57"/>
        <v>57656.9761497593</v>
      </c>
    </row>
    <row r="68" s="1" customFormat="1" spans="1:47">
      <c r="A68" s="6"/>
      <c r="B68" s="6"/>
      <c r="C68" s="9">
        <v>8</v>
      </c>
      <c r="D68" s="12">
        <v>27.6580224706452</v>
      </c>
      <c r="E68" s="13">
        <f t="shared" si="58"/>
        <v>27.1016600612903</v>
      </c>
      <c r="F68" s="9" t="s">
        <v>109</v>
      </c>
      <c r="G68" s="6">
        <v>9</v>
      </c>
      <c r="H68" s="11">
        <f t="shared" si="40"/>
        <v>27.6580224706452</v>
      </c>
      <c r="I68" s="11">
        <f t="shared" si="41"/>
        <v>300.808022470645</v>
      </c>
      <c r="J68" s="11">
        <f t="shared" si="42"/>
        <v>0.461975467797901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3.19609752278282</v>
      </c>
      <c r="P68" s="11">
        <f t="shared" si="45"/>
        <v>1.4765186482153</v>
      </c>
      <c r="Q68" s="16">
        <f t="shared" si="46"/>
        <v>0.14765186482153</v>
      </c>
      <c r="R68" s="11">
        <f t="shared" si="47"/>
        <v>0.13797</v>
      </c>
      <c r="S68" s="17">
        <f t="shared" si="48"/>
        <v>1.07017369588701</v>
      </c>
      <c r="T68" s="3">
        <v>0.01</v>
      </c>
      <c r="U68" s="18">
        <f t="shared" si="49"/>
        <v>0.0107017369588701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0.0287517369588701</v>
      </c>
      <c r="AR68" s="25">
        <f t="shared" si="55"/>
        <v>137.97</v>
      </c>
      <c r="AS68" s="1">
        <f t="shared" si="56"/>
        <v>0.1</v>
      </c>
      <c r="AT68" s="2">
        <f>$E$5/12</f>
        <v>18.7083333333333</v>
      </c>
      <c r="AU68" s="1">
        <f t="shared" si="57"/>
        <v>49723.1521874004</v>
      </c>
    </row>
    <row r="69" s="1" customFormat="1" spans="1:47">
      <c r="A69" s="6"/>
      <c r="B69" s="6"/>
      <c r="C69" s="9">
        <v>9</v>
      </c>
      <c r="D69" s="12">
        <v>25.7717040023333</v>
      </c>
      <c r="E69" s="13">
        <f t="shared" si="58"/>
        <v>27.6580224706452</v>
      </c>
      <c r="F69" s="9" t="s">
        <v>109</v>
      </c>
      <c r="G69" s="6">
        <v>10</v>
      </c>
      <c r="H69" s="11">
        <f t="shared" si="40"/>
        <v>25.7717040023333</v>
      </c>
      <c r="I69" s="11">
        <f t="shared" si="41"/>
        <v>298.921704002333</v>
      </c>
      <c r="J69" s="11">
        <f t="shared" si="42"/>
        <v>0.376625570502336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3.09927887456751</v>
      </c>
      <c r="P69" s="11">
        <f t="shared" si="45"/>
        <v>1.16726767427983</v>
      </c>
      <c r="Q69" s="16">
        <f t="shared" si="46"/>
        <v>0.116726767427983</v>
      </c>
      <c r="R69" s="11">
        <f t="shared" si="47"/>
        <v>0.13797</v>
      </c>
      <c r="S69" s="17">
        <f t="shared" si="48"/>
        <v>0.846030060360824</v>
      </c>
      <c r="T69" s="3">
        <v>0.01</v>
      </c>
      <c r="U69" s="18">
        <f t="shared" si="49"/>
        <v>0.00846030060360824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0.0265103006036082</v>
      </c>
      <c r="AR69" s="25">
        <f t="shared" si="55"/>
        <v>137.97</v>
      </c>
      <c r="AS69" s="1">
        <f t="shared" si="56"/>
        <v>0.1</v>
      </c>
      <c r="AT69" s="2">
        <f>$E$5/12</f>
        <v>18.7083333333333</v>
      </c>
      <c r="AU69" s="1">
        <f t="shared" si="57"/>
        <v>45846.8200836917</v>
      </c>
    </row>
    <row r="70" s="1" customFormat="1" spans="1:47">
      <c r="A70" s="6"/>
      <c r="B70" s="6"/>
      <c r="C70" s="9">
        <v>10</v>
      </c>
      <c r="D70" s="12">
        <v>21.9897426258065</v>
      </c>
      <c r="E70" s="13">
        <f t="shared" si="58"/>
        <v>25.7717040023333</v>
      </c>
      <c r="F70" s="9" t="s">
        <v>109</v>
      </c>
      <c r="G70" s="6">
        <v>11</v>
      </c>
      <c r="H70" s="11">
        <f t="shared" si="40"/>
        <v>21.9897426258065</v>
      </c>
      <c r="I70" s="11">
        <f t="shared" si="41"/>
        <v>295.139742625806</v>
      </c>
      <c r="J70" s="11">
        <f t="shared" si="42"/>
        <v>0.248105997081177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1.8354106402733</v>
      </c>
      <c r="O70" s="11">
        <f t="shared" si="59"/>
        <v>1.47630056001438</v>
      </c>
      <c r="P70" s="11">
        <f t="shared" si="45"/>
        <v>0.366279022433869</v>
      </c>
      <c r="Q70" s="16">
        <f t="shared" si="46"/>
        <v>0.0366279022433869</v>
      </c>
      <c r="R70" s="11">
        <f t="shared" si="47"/>
        <v>0.13797</v>
      </c>
      <c r="S70" s="17">
        <f t="shared" si="48"/>
        <v>0.26547729392902</v>
      </c>
      <c r="T70" s="3">
        <v>0.01</v>
      </c>
      <c r="U70" s="18">
        <f t="shared" si="49"/>
        <v>0.0026547729392902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0.0149547729392902</v>
      </c>
      <c r="AR70" s="25">
        <f t="shared" si="55"/>
        <v>137.97</v>
      </c>
      <c r="AS70" s="1">
        <f t="shared" si="56"/>
        <v>0.1</v>
      </c>
      <c r="AT70" s="2">
        <f>$E$5/12</f>
        <v>18.7083333333333</v>
      </c>
      <c r="AU70" s="1">
        <f t="shared" si="57"/>
        <v>25862.7314186992</v>
      </c>
    </row>
    <row r="71" s="1" customFormat="1" spans="1:48">
      <c r="A71" s="6"/>
      <c r="B71" s="6"/>
      <c r="C71" s="9">
        <v>11</v>
      </c>
      <c r="D71" s="12">
        <v>17.6756151146667</v>
      </c>
      <c r="E71" s="13">
        <f t="shared" si="58"/>
        <v>21.9897426258065</v>
      </c>
      <c r="F71" s="9" t="s">
        <v>111</v>
      </c>
      <c r="G71" s="6">
        <v>12</v>
      </c>
      <c r="H71" s="11">
        <f t="shared" si="40"/>
        <v>17.6756151146667</v>
      </c>
      <c r="I71" s="11">
        <f t="shared" si="41"/>
        <v>290.825615114667</v>
      </c>
      <c r="J71" s="11">
        <f t="shared" si="42"/>
        <v>0.152090176418899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2.48972153758051</v>
      </c>
      <c r="P71" s="11">
        <f t="shared" si="45"/>
        <v>0.378662187884553</v>
      </c>
      <c r="Q71" s="16">
        <f t="shared" si="46"/>
        <v>0.0378662187884553</v>
      </c>
      <c r="R71" s="11">
        <f t="shared" si="47"/>
        <v>0.13797</v>
      </c>
      <c r="S71" s="17">
        <f t="shared" si="48"/>
        <v>0.274452553369974</v>
      </c>
      <c r="T71" s="3">
        <v>0.01</v>
      </c>
      <c r="U71" s="18">
        <f t="shared" si="49"/>
        <v>0.00274452553369974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0.0150445255336997</v>
      </c>
      <c r="AR71" s="25">
        <f t="shared" si="55"/>
        <v>137.97</v>
      </c>
      <c r="AS71" s="1">
        <f t="shared" si="56"/>
        <v>0.1</v>
      </c>
      <c r="AT71" s="2">
        <f>$E$5/12</f>
        <v>18.7083333333333</v>
      </c>
      <c r="AU71" s="1">
        <f t="shared" si="57"/>
        <v>26017.9492379713</v>
      </c>
      <c r="AV71" s="1">
        <f>SUM(AU60:AU71)</f>
        <v>450282.190959658</v>
      </c>
    </row>
    <row r="72" s="1" customFormat="1" spans="1:46">
      <c r="A72" s="6"/>
      <c r="B72" s="6"/>
      <c r="C72" s="9">
        <v>12</v>
      </c>
      <c r="D72" s="12">
        <v>13.2756674804839</v>
      </c>
      <c r="E72" s="13">
        <f t="shared" si="58"/>
        <v>17.6756151146667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11.84</v>
      </c>
      <c r="E76" s="9"/>
      <c r="F76" s="9"/>
      <c r="G76" s="6">
        <v>1</v>
      </c>
      <c r="H76" s="11">
        <f t="shared" ref="H76:H87" si="60">E77</f>
        <v>11.84</v>
      </c>
      <c r="I76" s="11">
        <f t="shared" ref="I76:I87" si="61">H76+273.15</f>
        <v>284.99</v>
      </c>
      <c r="J76" s="11">
        <f t="shared" ref="J76:J87" si="62">EXP(($C$18*(I76-$C$16))/($C$19*I76*$C$16))</f>
        <v>0.0766248964659376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0.00599682403262524</v>
      </c>
      <c r="Q76" s="16">
        <f t="shared" ref="Q76:Q87" si="66">P76*$B$78</f>
        <v>0.000779587124241281</v>
      </c>
      <c r="R76" s="11">
        <f t="shared" ref="R76:R87" si="67">L76*$B$78</f>
        <v>0.0101740708333333</v>
      </c>
      <c r="S76" s="17">
        <f t="shared" ref="S76:S87" si="68">Q76/R76</f>
        <v>0.0766248964659378</v>
      </c>
      <c r="T76" s="3">
        <v>0.01</v>
      </c>
      <c r="U76" s="18">
        <f t="shared" ref="U76:U87" si="69">S76*T76</f>
        <v>0.000766248964659378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0.0123662489646594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10.9341492646129</v>
      </c>
      <c r="E77" s="13">
        <f t="shared" ref="E77:E88" si="78">D76</f>
        <v>11.84</v>
      </c>
      <c r="F77" s="9" t="s">
        <v>109</v>
      </c>
      <c r="G77" s="6">
        <v>2</v>
      </c>
      <c r="H77" s="11">
        <f t="shared" si="60"/>
        <v>10.9341492646129</v>
      </c>
      <c r="I77" s="11">
        <f t="shared" si="61"/>
        <v>284.084149264613</v>
      </c>
      <c r="J77" s="11">
        <f t="shared" si="62"/>
        <v>0.0687158532540817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0.150527342634041</v>
      </c>
      <c r="P77" s="11">
        <f t="shared" si="65"/>
        <v>0.0103436147871677</v>
      </c>
      <c r="Q77" s="16">
        <f t="shared" si="66"/>
        <v>0.0013446699223318</v>
      </c>
      <c r="R77" s="11">
        <f t="shared" si="67"/>
        <v>0.0101740708333333</v>
      </c>
      <c r="S77" s="17">
        <f t="shared" si="68"/>
        <v>0.132166361367001</v>
      </c>
      <c r="T77" s="3">
        <v>0.01</v>
      </c>
      <c r="U77" s="18">
        <f t="shared" si="69"/>
        <v>0.00132166361367001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0.01292166361367</v>
      </c>
      <c r="AR77" s="25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12.8158278254286</v>
      </c>
      <c r="E78" s="13">
        <f t="shared" si="78"/>
        <v>10.9341492646129</v>
      </c>
      <c r="F78" s="9" t="s">
        <v>109</v>
      </c>
      <c r="G78" s="6">
        <v>3</v>
      </c>
      <c r="H78" s="11">
        <f t="shared" si="60"/>
        <v>12.8158278254286</v>
      </c>
      <c r="I78" s="11">
        <f t="shared" si="61"/>
        <v>285.965827825429</v>
      </c>
      <c r="J78" s="11">
        <f t="shared" si="62"/>
        <v>0.0860998544394915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0.218445811180207</v>
      </c>
      <c r="P78" s="11">
        <f t="shared" si="65"/>
        <v>0.0188081525455325</v>
      </c>
      <c r="Q78" s="16">
        <f t="shared" si="66"/>
        <v>0.00244505983091922</v>
      </c>
      <c r="R78" s="11">
        <f t="shared" si="67"/>
        <v>0.0101740708333333</v>
      </c>
      <c r="S78" s="17">
        <f t="shared" si="68"/>
        <v>0.240322666410821</v>
      </c>
      <c r="T78" s="3">
        <v>0.01</v>
      </c>
      <c r="U78" s="18">
        <f t="shared" si="69"/>
        <v>0.00240322666410821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0.0140032266641082</v>
      </c>
      <c r="AR78" s="25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16.6491396696774</v>
      </c>
      <c r="E79" s="13">
        <f t="shared" si="78"/>
        <v>12.8158278254286</v>
      </c>
      <c r="F79" s="9" t="s">
        <v>109</v>
      </c>
      <c r="G79" s="6">
        <v>4</v>
      </c>
      <c r="H79" s="11">
        <f t="shared" si="60"/>
        <v>16.6491396696774</v>
      </c>
      <c r="I79" s="11">
        <f t="shared" si="61"/>
        <v>289.799139669677</v>
      </c>
      <c r="J79" s="11">
        <f t="shared" si="62"/>
        <v>0.135082714872543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0.277899741968008</v>
      </c>
      <c r="P79" s="11">
        <f t="shared" si="65"/>
        <v>0.0375394516074178</v>
      </c>
      <c r="Q79" s="16">
        <f t="shared" si="66"/>
        <v>0.00488012870896431</v>
      </c>
      <c r="R79" s="11">
        <f t="shared" si="67"/>
        <v>0.0101740708333333</v>
      </c>
      <c r="S79" s="17">
        <f t="shared" si="68"/>
        <v>0.479663331316266</v>
      </c>
      <c r="T79" s="3">
        <v>0.01</v>
      </c>
      <c r="U79" s="18">
        <f t="shared" si="69"/>
        <v>0.00479663331316266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0.0238966333131627</v>
      </c>
      <c r="AR79" s="25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22.356676362</v>
      </c>
      <c r="E80" s="13">
        <f t="shared" si="78"/>
        <v>16.6491396696774</v>
      </c>
      <c r="F80" s="9" t="s">
        <v>109</v>
      </c>
      <c r="G80" s="6">
        <v>5</v>
      </c>
      <c r="H80" s="11">
        <f t="shared" si="60"/>
        <v>22.356676362</v>
      </c>
      <c r="I80" s="11">
        <f t="shared" si="61"/>
        <v>295.506676362</v>
      </c>
      <c r="J80" s="11">
        <f t="shared" si="62"/>
        <v>0.258480597706023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0.228342275842561</v>
      </c>
      <c r="O80" s="11">
        <f t="shared" si="79"/>
        <v>0.0902800978513628</v>
      </c>
      <c r="P80" s="11">
        <f t="shared" si="65"/>
        <v>0.0233356536535785</v>
      </c>
      <c r="Q80" s="16">
        <f t="shared" si="66"/>
        <v>0.0030336349749652</v>
      </c>
      <c r="R80" s="11">
        <f t="shared" si="67"/>
        <v>0.0101740708333333</v>
      </c>
      <c r="S80" s="17">
        <f t="shared" si="68"/>
        <v>0.298173172239582</v>
      </c>
      <c r="T80" s="3">
        <v>0.01</v>
      </c>
      <c r="U80" s="18">
        <f t="shared" si="69"/>
        <v>0.00298173172239582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0.0220817317223958</v>
      </c>
      <c r="AR80" s="25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23.6001002080645</v>
      </c>
      <c r="E81" s="13">
        <f t="shared" si="78"/>
        <v>22.356676362</v>
      </c>
      <c r="F81" s="9" t="s">
        <v>111</v>
      </c>
      <c r="G81" s="6">
        <v>6</v>
      </c>
      <c r="H81" s="11">
        <f t="shared" si="60"/>
        <v>23.6001002080645</v>
      </c>
      <c r="I81" s="11">
        <f t="shared" si="61"/>
        <v>296.750100208064</v>
      </c>
      <c r="J81" s="11">
        <f t="shared" si="62"/>
        <v>0.296748051762012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0.145206527531118</v>
      </c>
      <c r="P81" s="11">
        <f t="shared" si="65"/>
        <v>0.0430897541479861</v>
      </c>
      <c r="Q81" s="16">
        <f t="shared" si="66"/>
        <v>0.00560166803923819</v>
      </c>
      <c r="R81" s="11">
        <f t="shared" si="67"/>
        <v>0.0101740708333333</v>
      </c>
      <c r="S81" s="17">
        <f t="shared" si="68"/>
        <v>0.550582763871218</v>
      </c>
      <c r="T81" s="3">
        <v>0.01</v>
      </c>
      <c r="U81" s="18">
        <f t="shared" si="69"/>
        <v>0.00550582763871218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0.0246058276387122</v>
      </c>
      <c r="AR81" s="25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26.8356520626667</v>
      </c>
      <c r="E82" s="13">
        <f t="shared" si="78"/>
        <v>23.6001002080645</v>
      </c>
      <c r="F82" s="9" t="s">
        <v>109</v>
      </c>
      <c r="G82" s="6">
        <v>7</v>
      </c>
      <c r="H82" s="11">
        <f t="shared" si="60"/>
        <v>26.8356520626667</v>
      </c>
      <c r="I82" s="11">
        <f t="shared" si="61"/>
        <v>299.985652062667</v>
      </c>
      <c r="J82" s="11">
        <f t="shared" si="62"/>
        <v>0.422748364557185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0.180378856716465</v>
      </c>
      <c r="P82" s="11">
        <f t="shared" si="65"/>
        <v>0.0762548666775803</v>
      </c>
      <c r="Q82" s="16">
        <f t="shared" si="66"/>
        <v>0.00991313266808543</v>
      </c>
      <c r="R82" s="11">
        <f t="shared" si="67"/>
        <v>0.0101740708333333</v>
      </c>
      <c r="S82" s="17">
        <f t="shared" si="68"/>
        <v>0.974352629392656</v>
      </c>
      <c r="T82" s="3">
        <v>0.01</v>
      </c>
      <c r="U82" s="18">
        <f t="shared" si="69"/>
        <v>0.00974352629392656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0.0346435262939266</v>
      </c>
      <c r="AR82" s="25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27.1016600612903</v>
      </c>
      <c r="E83" s="13">
        <f t="shared" si="78"/>
        <v>26.8356520626667</v>
      </c>
      <c r="F83" s="9" t="s">
        <v>109</v>
      </c>
      <c r="G83" s="6">
        <v>8</v>
      </c>
      <c r="H83" s="11">
        <f t="shared" si="60"/>
        <v>27.1016600612903</v>
      </c>
      <c r="I83" s="11">
        <f t="shared" si="61"/>
        <v>300.25166006129</v>
      </c>
      <c r="J83" s="11">
        <f t="shared" si="62"/>
        <v>0.435081278141911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0.182386073372218</v>
      </c>
      <c r="P83" s="11">
        <f t="shared" si="65"/>
        <v>0.0793527659180689</v>
      </c>
      <c r="Q83" s="16">
        <f t="shared" si="66"/>
        <v>0.010315859569349</v>
      </c>
      <c r="R83" s="11">
        <f t="shared" si="67"/>
        <v>0.0101740708333333</v>
      </c>
      <c r="S83" s="17">
        <f t="shared" si="68"/>
        <v>1.01393628355241</v>
      </c>
      <c r="T83" s="3">
        <v>0.01</v>
      </c>
      <c r="U83" s="18">
        <f t="shared" si="69"/>
        <v>0.0101393628355241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0.0350393628355241</v>
      </c>
      <c r="AR83" s="25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27.6580224706452</v>
      </c>
      <c r="E84" s="13">
        <f t="shared" si="78"/>
        <v>27.1016600612903</v>
      </c>
      <c r="F84" s="9" t="s">
        <v>109</v>
      </c>
      <c r="G84" s="6">
        <v>9</v>
      </c>
      <c r="H84" s="11">
        <f t="shared" si="60"/>
        <v>27.6580224706452</v>
      </c>
      <c r="I84" s="11">
        <f t="shared" si="61"/>
        <v>300.808022470645</v>
      </c>
      <c r="J84" s="11">
        <f t="shared" si="62"/>
        <v>0.461975467797901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0.181295390787482</v>
      </c>
      <c r="P84" s="11">
        <f t="shared" si="65"/>
        <v>0.0837540229686503</v>
      </c>
      <c r="Q84" s="16">
        <f t="shared" si="66"/>
        <v>0.0108880229859245</v>
      </c>
      <c r="R84" s="11">
        <f t="shared" si="67"/>
        <v>0.0101740708333333</v>
      </c>
      <c r="S84" s="17">
        <f t="shared" si="68"/>
        <v>1.07017369588701</v>
      </c>
      <c r="T84" s="3">
        <v>0.01</v>
      </c>
      <c r="U84" s="18">
        <f t="shared" si="69"/>
        <v>0.0107017369588701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0.0298017369588701</v>
      </c>
      <c r="AR84" s="25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25.7717040023333</v>
      </c>
      <c r="E85" s="13">
        <f t="shared" si="78"/>
        <v>27.6580224706452</v>
      </c>
      <c r="F85" s="9" t="s">
        <v>109</v>
      </c>
      <c r="G85" s="6">
        <v>10</v>
      </c>
      <c r="H85" s="11">
        <f t="shared" si="60"/>
        <v>25.7717040023333</v>
      </c>
      <c r="I85" s="11">
        <f t="shared" si="61"/>
        <v>298.921704002333</v>
      </c>
      <c r="J85" s="11">
        <f t="shared" si="62"/>
        <v>0.376625570502336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0.175803451152165</v>
      </c>
      <c r="P85" s="11">
        <f t="shared" si="65"/>
        <v>0.0662120750864638</v>
      </c>
      <c r="Q85" s="16">
        <f t="shared" si="66"/>
        <v>0.00860756976124029</v>
      </c>
      <c r="R85" s="11">
        <f t="shared" si="67"/>
        <v>0.0101740708333333</v>
      </c>
      <c r="S85" s="17">
        <f t="shared" si="68"/>
        <v>0.846030060360826</v>
      </c>
      <c r="T85" s="3">
        <v>0.01</v>
      </c>
      <c r="U85" s="18">
        <f t="shared" si="69"/>
        <v>0.00846030060360826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0.0275603006036083</v>
      </c>
      <c r="AR85" s="25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21.9897426258065</v>
      </c>
      <c r="E86" s="13">
        <f t="shared" si="78"/>
        <v>25.7717040023333</v>
      </c>
      <c r="F86" s="9" t="s">
        <v>109</v>
      </c>
      <c r="G86" s="6">
        <v>11</v>
      </c>
      <c r="H86" s="11">
        <f t="shared" si="60"/>
        <v>21.9897426258065</v>
      </c>
      <c r="I86" s="11">
        <f t="shared" si="61"/>
        <v>295.139742625806</v>
      </c>
      <c r="J86" s="11">
        <f t="shared" si="62"/>
        <v>0.248105997081177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0.104111807262416</v>
      </c>
      <c r="O86" s="11">
        <f t="shared" si="79"/>
        <v>0.0837416521366184</v>
      </c>
      <c r="P86" s="11">
        <f t="shared" si="65"/>
        <v>0.0207768061005808</v>
      </c>
      <c r="Q86" s="16">
        <f t="shared" si="66"/>
        <v>0.0027009847930755</v>
      </c>
      <c r="R86" s="11">
        <f t="shared" si="67"/>
        <v>0.0101740708333333</v>
      </c>
      <c r="S86" s="17">
        <f t="shared" si="68"/>
        <v>0.265477293929021</v>
      </c>
      <c r="T86" s="3">
        <v>0.01</v>
      </c>
      <c r="U86" s="18">
        <f t="shared" si="69"/>
        <v>0.00265477293929021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0.0142547729392902</v>
      </c>
      <c r="AR86" s="25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17.6756151146667</v>
      </c>
      <c r="E87" s="13">
        <f t="shared" si="78"/>
        <v>21.9897426258065</v>
      </c>
      <c r="F87" s="9" t="s">
        <v>111</v>
      </c>
      <c r="G87" s="6">
        <v>12</v>
      </c>
      <c r="H87" s="11">
        <f t="shared" si="60"/>
        <v>17.6756151146667</v>
      </c>
      <c r="I87" s="11">
        <f t="shared" si="61"/>
        <v>290.825615114667</v>
      </c>
      <c r="J87" s="11">
        <f t="shared" si="62"/>
        <v>0.152090176418899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0.141226929369371</v>
      </c>
      <c r="P87" s="11">
        <f t="shared" si="65"/>
        <v>0.021479228602887</v>
      </c>
      <c r="Q87" s="16">
        <f t="shared" si="66"/>
        <v>0.00279229971837531</v>
      </c>
      <c r="R87" s="11">
        <f t="shared" si="67"/>
        <v>0.0101740708333333</v>
      </c>
      <c r="S87" s="17">
        <f t="shared" si="68"/>
        <v>0.274452553369975</v>
      </c>
      <c r="T87" s="3">
        <v>0.01</v>
      </c>
      <c r="U87" s="18">
        <f t="shared" si="69"/>
        <v>0.00274452553369975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0.0143445255336997</v>
      </c>
      <c r="AR87" s="25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13.2756674804839</v>
      </c>
      <c r="E88" s="13">
        <f t="shared" si="78"/>
        <v>17.6756151146667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11.84</v>
      </c>
      <c r="E91" s="9"/>
      <c r="F91" s="9"/>
      <c r="G91" s="6">
        <v>1</v>
      </c>
      <c r="H91" s="11">
        <f t="shared" ref="H91:H102" si="80">E92</f>
        <v>11.84</v>
      </c>
      <c r="I91" s="11">
        <f t="shared" ref="I91:I102" si="81">H91+273.15</f>
        <v>284.99</v>
      </c>
      <c r="J91" s="11">
        <f t="shared" ref="J91:J102" si="82">EXP(($C$18*(I91-$C$16))/($C$19*I91*$C$16))</f>
        <v>0.0766248964659376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0.00581736213969398</v>
      </c>
      <c r="Q91" s="16">
        <f t="shared" ref="Q91:Q102" si="86">P91*$B$93</f>
        <v>0.000756257078160217</v>
      </c>
      <c r="R91" s="11">
        <f t="shared" ref="R91:R102" si="87">L91*$B$93</f>
        <v>0.0098696</v>
      </c>
      <c r="S91" s="17">
        <f t="shared" ref="S91:S102" si="88">Q91/R91</f>
        <v>0.0766248964659376</v>
      </c>
      <c r="T91" s="3">
        <v>0.01</v>
      </c>
      <c r="U91" s="18">
        <f t="shared" ref="U91:U102" si="89">S91*T91</f>
        <v>0.000766248964659376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0.0155662489646594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29.7083333333333</v>
      </c>
      <c r="AU91" s="1">
        <f t="shared" ref="AU91:AU102" si="96">AT91*10000*AS91*0.67*AR91*AQ91</f>
        <v>3057.9939002033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10.9341492646129</v>
      </c>
      <c r="E92" s="13">
        <f t="shared" ref="E92:E103" si="97">D91</f>
        <v>11.84</v>
      </c>
      <c r="F92" s="9" t="s">
        <v>109</v>
      </c>
      <c r="G92" s="6">
        <v>2</v>
      </c>
      <c r="H92" s="11">
        <f t="shared" si="80"/>
        <v>10.9341492646129</v>
      </c>
      <c r="I92" s="11">
        <f t="shared" si="81"/>
        <v>284.084149264613</v>
      </c>
      <c r="J92" s="11">
        <f t="shared" si="82"/>
        <v>0.0687158532540817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0.146022637860306</v>
      </c>
      <c r="P92" s="11">
        <f t="shared" si="85"/>
        <v>0.0100340701549827</v>
      </c>
      <c r="Q92" s="16">
        <f t="shared" si="86"/>
        <v>0.00130442912014775</v>
      </c>
      <c r="R92" s="11">
        <f t="shared" si="87"/>
        <v>0.0098696</v>
      </c>
      <c r="S92" s="17">
        <f t="shared" si="88"/>
        <v>0.132166361367001</v>
      </c>
      <c r="T92" s="3">
        <v>0.01</v>
      </c>
      <c r="U92" s="18">
        <f t="shared" si="89"/>
        <v>0.00132166361367001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0.01612166361367</v>
      </c>
      <c r="AR92" s="25">
        <f t="shared" si="93"/>
        <v>7.592</v>
      </c>
      <c r="AS92" s="1">
        <f t="shared" si="94"/>
        <v>0.13</v>
      </c>
      <c r="AT92" s="2">
        <f t="shared" si="95"/>
        <v>29.7083333333333</v>
      </c>
      <c r="AU92" s="1">
        <f t="shared" si="96"/>
        <v>3167.10526111074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12.8158278254286</v>
      </c>
      <c r="E93" s="13">
        <f t="shared" si="97"/>
        <v>10.9341492646129</v>
      </c>
      <c r="F93" s="9" t="s">
        <v>109</v>
      </c>
      <c r="G93" s="6">
        <v>3</v>
      </c>
      <c r="H93" s="11">
        <f t="shared" si="80"/>
        <v>12.8158278254286</v>
      </c>
      <c r="I93" s="11">
        <f t="shared" si="81"/>
        <v>285.965827825429</v>
      </c>
      <c r="J93" s="11">
        <f t="shared" si="82"/>
        <v>0.0860998544394915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0.211908567705323</v>
      </c>
      <c r="P93" s="11">
        <f t="shared" si="85"/>
        <v>0.0182452968339095</v>
      </c>
      <c r="Q93" s="16">
        <f t="shared" si="86"/>
        <v>0.00237188858840823</v>
      </c>
      <c r="R93" s="11">
        <f t="shared" si="87"/>
        <v>0.0098696</v>
      </c>
      <c r="S93" s="17">
        <f t="shared" si="88"/>
        <v>0.24032266641082</v>
      </c>
      <c r="T93" s="3">
        <v>0.01</v>
      </c>
      <c r="U93" s="18">
        <f t="shared" si="89"/>
        <v>0.0024032266641082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0.0172032266641082</v>
      </c>
      <c r="AR93" s="25">
        <f t="shared" si="93"/>
        <v>7.592</v>
      </c>
      <c r="AS93" s="1">
        <f t="shared" si="94"/>
        <v>0.13</v>
      </c>
      <c r="AT93" s="2">
        <f t="shared" si="95"/>
        <v>29.7083333333333</v>
      </c>
      <c r="AU93" s="1">
        <f t="shared" si="96"/>
        <v>3379.57862052021</v>
      </c>
    </row>
    <row r="94" s="1" customFormat="1" spans="1:47">
      <c r="A94" s="6"/>
      <c r="B94" s="6"/>
      <c r="C94" s="9">
        <v>3</v>
      </c>
      <c r="D94" s="12">
        <v>16.6491396696774</v>
      </c>
      <c r="E94" s="13">
        <f t="shared" si="97"/>
        <v>12.8158278254286</v>
      </c>
      <c r="F94" s="9" t="s">
        <v>109</v>
      </c>
      <c r="G94" s="6">
        <v>4</v>
      </c>
      <c r="H94" s="11">
        <f t="shared" si="80"/>
        <v>16.6491396696774</v>
      </c>
      <c r="I94" s="11">
        <f t="shared" si="81"/>
        <v>289.799139669677</v>
      </c>
      <c r="J94" s="11">
        <f t="shared" si="82"/>
        <v>0.135082714872543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0.269583270871414</v>
      </c>
      <c r="P94" s="11">
        <f t="shared" si="85"/>
        <v>0.0364160401135308</v>
      </c>
      <c r="Q94" s="16">
        <f t="shared" si="86"/>
        <v>0.00473408521475901</v>
      </c>
      <c r="R94" s="11">
        <f t="shared" si="87"/>
        <v>0.0098696</v>
      </c>
      <c r="S94" s="17">
        <f t="shared" si="88"/>
        <v>0.479663331316265</v>
      </c>
      <c r="T94" s="3">
        <v>0.01</v>
      </c>
      <c r="U94" s="18">
        <f t="shared" si="89"/>
        <v>0.00479663331316265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0.0318966333131626</v>
      </c>
      <c r="AR94" s="25">
        <f t="shared" si="93"/>
        <v>7.592</v>
      </c>
      <c r="AS94" s="1">
        <f t="shared" si="94"/>
        <v>0.13</v>
      </c>
      <c r="AT94" s="2">
        <f t="shared" si="95"/>
        <v>29.7083333333333</v>
      </c>
      <c r="AU94" s="1">
        <f t="shared" si="96"/>
        <v>6266.10240720939</v>
      </c>
    </row>
    <row r="95" s="1" customFormat="1" spans="1:47">
      <c r="A95" s="6"/>
      <c r="B95" s="6"/>
      <c r="C95" s="9">
        <v>4</v>
      </c>
      <c r="D95" s="12">
        <v>22.356676362</v>
      </c>
      <c r="E95" s="13">
        <f t="shared" si="97"/>
        <v>16.6491396696774</v>
      </c>
      <c r="F95" s="9" t="s">
        <v>109</v>
      </c>
      <c r="G95" s="6">
        <v>5</v>
      </c>
      <c r="H95" s="11">
        <f t="shared" si="80"/>
        <v>22.356676362</v>
      </c>
      <c r="I95" s="11">
        <f t="shared" si="81"/>
        <v>295.506676362</v>
      </c>
      <c r="J95" s="11">
        <f t="shared" si="82"/>
        <v>0.258480597706023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0.221508869219989</v>
      </c>
      <c r="O95" s="11">
        <f t="shared" si="98"/>
        <v>0.0875783615378941</v>
      </c>
      <c r="P95" s="11">
        <f t="shared" si="85"/>
        <v>0.022637307236429</v>
      </c>
      <c r="Q95" s="16">
        <f t="shared" si="86"/>
        <v>0.00294284994073577</v>
      </c>
      <c r="R95" s="11">
        <f t="shared" si="87"/>
        <v>0.0098696</v>
      </c>
      <c r="S95" s="17">
        <f t="shared" si="88"/>
        <v>0.298173172239581</v>
      </c>
      <c r="T95" s="3">
        <v>0.01</v>
      </c>
      <c r="U95" s="18">
        <f t="shared" si="89"/>
        <v>0.00298173172239581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0.0300817317223958</v>
      </c>
      <c r="AR95" s="25">
        <f t="shared" si="93"/>
        <v>7.592</v>
      </c>
      <c r="AS95" s="1">
        <f t="shared" si="94"/>
        <v>0.13</v>
      </c>
      <c r="AT95" s="2">
        <f t="shared" si="95"/>
        <v>29.7083333333333</v>
      </c>
      <c r="AU95" s="1">
        <f t="shared" si="96"/>
        <v>5909.56448939537</v>
      </c>
    </row>
    <row r="96" s="1" customFormat="1" spans="1:47">
      <c r="A96" s="6"/>
      <c r="B96" s="6"/>
      <c r="C96" s="9">
        <v>5</v>
      </c>
      <c r="D96" s="12">
        <v>23.6001002080645</v>
      </c>
      <c r="E96" s="13">
        <f t="shared" si="97"/>
        <v>22.356676362</v>
      </c>
      <c r="F96" s="9" t="s">
        <v>111</v>
      </c>
      <c r="G96" s="6">
        <v>6</v>
      </c>
      <c r="H96" s="11">
        <f t="shared" si="80"/>
        <v>23.6001002080645</v>
      </c>
      <c r="I96" s="11">
        <f t="shared" si="81"/>
        <v>296.750100208064</v>
      </c>
      <c r="J96" s="11">
        <f t="shared" si="82"/>
        <v>0.296748051762012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0.140861054301465</v>
      </c>
      <c r="P96" s="11">
        <f t="shared" si="85"/>
        <v>0.0418002434331027</v>
      </c>
      <c r="Q96" s="16">
        <f t="shared" si="86"/>
        <v>0.00543403164630336</v>
      </c>
      <c r="R96" s="11">
        <f t="shared" si="87"/>
        <v>0.0098696</v>
      </c>
      <c r="S96" s="17">
        <f t="shared" si="88"/>
        <v>0.550582763871217</v>
      </c>
      <c r="T96" s="3">
        <v>0.01</v>
      </c>
      <c r="U96" s="18">
        <f t="shared" si="89"/>
        <v>0.00550582763871217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0.0326058276387122</v>
      </c>
      <c r="AR96" s="25">
        <f t="shared" si="93"/>
        <v>7.592</v>
      </c>
      <c r="AS96" s="1">
        <f t="shared" si="94"/>
        <v>0.13</v>
      </c>
      <c r="AT96" s="2">
        <f t="shared" si="95"/>
        <v>29.7083333333333</v>
      </c>
      <c r="AU96" s="1">
        <f t="shared" si="96"/>
        <v>6405.42382796482</v>
      </c>
    </row>
    <row r="97" s="1" customFormat="1" spans="1:47">
      <c r="A97" s="6"/>
      <c r="B97" s="6"/>
      <c r="C97" s="9">
        <v>6</v>
      </c>
      <c r="D97" s="12">
        <v>26.8356520626667</v>
      </c>
      <c r="E97" s="13">
        <f t="shared" si="97"/>
        <v>23.6001002080645</v>
      </c>
      <c r="F97" s="9" t="s">
        <v>109</v>
      </c>
      <c r="G97" s="6">
        <v>7</v>
      </c>
      <c r="H97" s="11">
        <f t="shared" si="80"/>
        <v>26.8356520626667</v>
      </c>
      <c r="I97" s="11">
        <f t="shared" si="81"/>
        <v>299.985652062667</v>
      </c>
      <c r="J97" s="11">
        <f t="shared" si="82"/>
        <v>0.422748364557185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0.174980810868362</v>
      </c>
      <c r="P97" s="11">
        <f t="shared" si="85"/>
        <v>0.0739728516234903</v>
      </c>
      <c r="Q97" s="16">
        <f t="shared" si="86"/>
        <v>0.00961647071105373</v>
      </c>
      <c r="R97" s="11">
        <f t="shared" si="87"/>
        <v>0.0098696</v>
      </c>
      <c r="S97" s="17">
        <f t="shared" si="88"/>
        <v>0.974352629392654</v>
      </c>
      <c r="T97" s="3">
        <v>0.01</v>
      </c>
      <c r="U97" s="18">
        <f t="shared" si="89"/>
        <v>0.00974352629392654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0.0442435262939265</v>
      </c>
      <c r="AR97" s="25">
        <f t="shared" si="93"/>
        <v>7.592</v>
      </c>
      <c r="AS97" s="1">
        <f t="shared" si="94"/>
        <v>0.13</v>
      </c>
      <c r="AT97" s="2">
        <f t="shared" si="95"/>
        <v>29.7083333333333</v>
      </c>
      <c r="AU97" s="1">
        <f t="shared" si="96"/>
        <v>8691.65293690729</v>
      </c>
    </row>
    <row r="98" s="1" customFormat="1" spans="1:47">
      <c r="A98" s="6"/>
      <c r="B98" s="6"/>
      <c r="C98" s="9">
        <v>7</v>
      </c>
      <c r="D98" s="12">
        <v>27.1016600612903</v>
      </c>
      <c r="E98" s="13">
        <f t="shared" si="97"/>
        <v>26.8356520626667</v>
      </c>
      <c r="F98" s="9" t="s">
        <v>109</v>
      </c>
      <c r="G98" s="6">
        <v>8</v>
      </c>
      <c r="H98" s="11">
        <f t="shared" si="80"/>
        <v>27.1016600612903</v>
      </c>
      <c r="I98" s="11">
        <f t="shared" si="81"/>
        <v>300.25166006129</v>
      </c>
      <c r="J98" s="11">
        <f t="shared" si="82"/>
        <v>0.435081278141911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0.176927959244872</v>
      </c>
      <c r="P98" s="11">
        <f t="shared" si="85"/>
        <v>0.0769780426472989</v>
      </c>
      <c r="Q98" s="16">
        <f t="shared" si="86"/>
        <v>0.0100071455441489</v>
      </c>
      <c r="R98" s="11">
        <f t="shared" si="87"/>
        <v>0.0098696</v>
      </c>
      <c r="S98" s="17">
        <f t="shared" si="88"/>
        <v>1.01393628355241</v>
      </c>
      <c r="T98" s="3">
        <v>0.01</v>
      </c>
      <c r="U98" s="18">
        <f t="shared" si="89"/>
        <v>0.0101393628355241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0.0446393628355241</v>
      </c>
      <c r="AR98" s="25">
        <f t="shared" si="93"/>
        <v>7.592</v>
      </c>
      <c r="AS98" s="1">
        <f t="shared" si="94"/>
        <v>0.13</v>
      </c>
      <c r="AT98" s="2">
        <f t="shared" si="95"/>
        <v>29.7083333333333</v>
      </c>
      <c r="AU98" s="1">
        <f t="shared" si="96"/>
        <v>8769.41513462306</v>
      </c>
    </row>
    <row r="99" s="1" customFormat="1" spans="1:47">
      <c r="A99" s="6"/>
      <c r="B99" s="6"/>
      <c r="C99" s="9">
        <v>8</v>
      </c>
      <c r="D99" s="12">
        <v>27.6580224706452</v>
      </c>
      <c r="E99" s="13">
        <f t="shared" si="97"/>
        <v>27.1016600612903</v>
      </c>
      <c r="F99" s="9" t="s">
        <v>109</v>
      </c>
      <c r="G99" s="6">
        <v>9</v>
      </c>
      <c r="H99" s="11">
        <f t="shared" si="80"/>
        <v>27.6580224706452</v>
      </c>
      <c r="I99" s="11">
        <f t="shared" si="81"/>
        <v>300.808022470645</v>
      </c>
      <c r="J99" s="11">
        <f t="shared" si="82"/>
        <v>0.461975467797901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0.175869916597573</v>
      </c>
      <c r="P99" s="11">
        <f t="shared" si="85"/>
        <v>0.0812475869917416</v>
      </c>
      <c r="Q99" s="16">
        <f t="shared" si="86"/>
        <v>0.0105621863089264</v>
      </c>
      <c r="R99" s="11">
        <f t="shared" si="87"/>
        <v>0.0098696</v>
      </c>
      <c r="S99" s="17">
        <f t="shared" si="88"/>
        <v>1.07017369588701</v>
      </c>
      <c r="T99" s="3">
        <v>0.01</v>
      </c>
      <c r="U99" s="18">
        <f t="shared" si="89"/>
        <v>0.0107017369588701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0.0378017369588701</v>
      </c>
      <c r="AR99" s="25">
        <f t="shared" si="93"/>
        <v>7.592</v>
      </c>
      <c r="AS99" s="1">
        <f t="shared" si="94"/>
        <v>0.13</v>
      </c>
      <c r="AT99" s="2">
        <f t="shared" si="95"/>
        <v>29.7083333333333</v>
      </c>
      <c r="AU99" s="1">
        <f t="shared" si="96"/>
        <v>7426.16164624885</v>
      </c>
    </row>
    <row r="100" s="1" customFormat="1" spans="1:47">
      <c r="A100" s="6"/>
      <c r="B100" s="6"/>
      <c r="C100" s="9">
        <v>9</v>
      </c>
      <c r="D100" s="12">
        <v>25.7717040023333</v>
      </c>
      <c r="E100" s="13">
        <f t="shared" si="97"/>
        <v>27.6580224706452</v>
      </c>
      <c r="F100" s="9" t="s">
        <v>109</v>
      </c>
      <c r="G100" s="6">
        <v>10</v>
      </c>
      <c r="H100" s="11">
        <f t="shared" si="80"/>
        <v>25.7717040023333</v>
      </c>
      <c r="I100" s="11">
        <f t="shared" si="81"/>
        <v>298.921704002333</v>
      </c>
      <c r="J100" s="11">
        <f t="shared" si="82"/>
        <v>0.376625570502336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0.170542329605832</v>
      </c>
      <c r="P100" s="11">
        <f t="shared" si="85"/>
        <v>0.0642306021825937</v>
      </c>
      <c r="Q100" s="16">
        <f t="shared" si="86"/>
        <v>0.00834997828373719</v>
      </c>
      <c r="R100" s="11">
        <f t="shared" si="87"/>
        <v>0.0098696</v>
      </c>
      <c r="S100" s="17">
        <f t="shared" si="88"/>
        <v>0.846030060360824</v>
      </c>
      <c r="T100" s="3">
        <v>0.01</v>
      </c>
      <c r="U100" s="18">
        <f t="shared" si="89"/>
        <v>0.00846030060360824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0.0355603006036082</v>
      </c>
      <c r="AR100" s="25">
        <f t="shared" si="93"/>
        <v>7.592</v>
      </c>
      <c r="AS100" s="1">
        <f t="shared" si="94"/>
        <v>0.13</v>
      </c>
      <c r="AT100" s="2">
        <f t="shared" si="95"/>
        <v>29.7083333333333</v>
      </c>
      <c r="AU100" s="1">
        <f t="shared" si="96"/>
        <v>6985.83085636837</v>
      </c>
    </row>
    <row r="101" s="1" customFormat="1" spans="1:47">
      <c r="A101" s="6"/>
      <c r="B101" s="6"/>
      <c r="C101" s="9">
        <v>10</v>
      </c>
      <c r="D101" s="12">
        <v>21.9897426258065</v>
      </c>
      <c r="E101" s="13">
        <f t="shared" si="97"/>
        <v>25.7717040023333</v>
      </c>
      <c r="F101" s="9" t="s">
        <v>109</v>
      </c>
      <c r="G101" s="6">
        <v>11</v>
      </c>
      <c r="H101" s="11">
        <f t="shared" si="80"/>
        <v>21.9897426258065</v>
      </c>
      <c r="I101" s="11">
        <f t="shared" si="81"/>
        <v>295.139742625806</v>
      </c>
      <c r="J101" s="11">
        <f t="shared" si="82"/>
        <v>0.248105997081177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0.100996141052076</v>
      </c>
      <c r="O101" s="11">
        <f t="shared" si="98"/>
        <v>0.0812355863711619</v>
      </c>
      <c r="P101" s="11">
        <f t="shared" si="85"/>
        <v>0.0201550361550912</v>
      </c>
      <c r="Q101" s="16">
        <f t="shared" si="86"/>
        <v>0.00262015470016186</v>
      </c>
      <c r="R101" s="11">
        <f t="shared" si="87"/>
        <v>0.0098696</v>
      </c>
      <c r="S101" s="17">
        <f t="shared" si="88"/>
        <v>0.26547729392902</v>
      </c>
      <c r="T101" s="3">
        <v>0.01</v>
      </c>
      <c r="U101" s="18">
        <f t="shared" si="89"/>
        <v>0.0026547729392902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0.0174547729392902</v>
      </c>
      <c r="AR101" s="25">
        <f t="shared" si="93"/>
        <v>7.592</v>
      </c>
      <c r="AS101" s="1">
        <f t="shared" si="94"/>
        <v>0.13</v>
      </c>
      <c r="AT101" s="2">
        <f t="shared" si="95"/>
        <v>29.7083333333333</v>
      </c>
      <c r="AU101" s="1">
        <f t="shared" si="96"/>
        <v>3428.99495562263</v>
      </c>
    </row>
    <row r="102" s="1" customFormat="1" spans="1:48">
      <c r="A102" s="6"/>
      <c r="B102" s="6"/>
      <c r="C102" s="9">
        <v>11</v>
      </c>
      <c r="D102" s="12">
        <v>17.6756151146667</v>
      </c>
      <c r="E102" s="13">
        <f t="shared" si="97"/>
        <v>21.9897426258065</v>
      </c>
      <c r="F102" s="9" t="s">
        <v>111</v>
      </c>
      <c r="G102" s="6">
        <v>12</v>
      </c>
      <c r="H102" s="11">
        <f t="shared" si="80"/>
        <v>17.6756151146667</v>
      </c>
      <c r="I102" s="11">
        <f t="shared" si="81"/>
        <v>290.825615114667</v>
      </c>
      <c r="J102" s="11">
        <f t="shared" si="82"/>
        <v>0.152090176418899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0.137000550216071</v>
      </c>
      <c r="P102" s="11">
        <f t="shared" si="85"/>
        <v>0.0208364378518484</v>
      </c>
      <c r="Q102" s="16">
        <f t="shared" si="86"/>
        <v>0.0027087369207403</v>
      </c>
      <c r="R102" s="11">
        <f t="shared" si="87"/>
        <v>0.0098696</v>
      </c>
      <c r="S102" s="17">
        <f t="shared" si="88"/>
        <v>0.274452553369974</v>
      </c>
      <c r="T102" s="3">
        <v>0.01</v>
      </c>
      <c r="U102" s="18">
        <f t="shared" si="89"/>
        <v>0.00274452553369974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0.0175445255336997</v>
      </c>
      <c r="AR102" s="25">
        <f t="shared" si="93"/>
        <v>7.592</v>
      </c>
      <c r="AS102" s="1">
        <f t="shared" si="94"/>
        <v>0.13</v>
      </c>
      <c r="AT102" s="2">
        <f t="shared" si="95"/>
        <v>29.7083333333333</v>
      </c>
      <c r="AU102" s="1">
        <f t="shared" si="96"/>
        <v>3446.62687753619</v>
      </c>
      <c r="AV102" s="1">
        <f>SUM(AU91:AU102)</f>
        <v>66934.4509137102</v>
      </c>
    </row>
    <row r="103" s="1" customFormat="1" spans="1:46">
      <c r="A103" s="6"/>
      <c r="B103" s="6"/>
      <c r="C103" s="9">
        <v>12</v>
      </c>
      <c r="D103" s="12">
        <v>13.2756674804839</v>
      </c>
      <c r="E103" s="13">
        <f t="shared" si="97"/>
        <v>17.6756151146667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11.84</v>
      </c>
      <c r="E107" s="9"/>
      <c r="F107" s="9"/>
      <c r="G107" s="6">
        <v>1</v>
      </c>
      <c r="H107" s="11">
        <f t="shared" ref="H107:H118" si="99">E108</f>
        <v>11.84</v>
      </c>
      <c r="I107" s="11">
        <f t="shared" ref="I107:I118" si="100">H107+273.15</f>
        <v>284.99</v>
      </c>
      <c r="J107" s="11">
        <f t="shared" ref="J107:J118" si="101">EXP(($C$18*(I107-$C$16))/($C$19*I107*$C$16))</f>
        <v>0.0766248964659376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0.211690452092999</v>
      </c>
      <c r="Q107" s="16">
        <f t="shared" ref="Q107:Q118" si="105">P107*$B$109</f>
        <v>0.0952607034418494</v>
      </c>
      <c r="R107" s="11">
        <f t="shared" ref="R107:R118" si="106">L107*$B$109</f>
        <v>1.24320825</v>
      </c>
      <c r="S107" s="17">
        <f t="shared" ref="S107:S118" si="107">Q107/R107</f>
        <v>0.0766248964659376</v>
      </c>
      <c r="T107" s="3">
        <v>0.27</v>
      </c>
      <c r="U107" s="18">
        <f t="shared" ref="U107:U118" si="108">S107*T107</f>
        <v>0.0206887220458031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0.23263764969681</v>
      </c>
      <c r="AC107" s="25">
        <f t="shared" ref="AC107:AC118" si="110">$B$107/12</f>
        <v>10.2321666666667</v>
      </c>
      <c r="AD107" s="1">
        <f t="shared" ref="AD107:AD118" si="111">$B$109</f>
        <v>0.45</v>
      </c>
      <c r="AE107" s="26">
        <f t="shared" ref="AE107:AE118" si="112">$E$9/12</f>
        <v>394.801666666667</v>
      </c>
      <c r="AF107" s="1">
        <f t="shared" ref="AF107:AF118" si="113">AE107*10000*AC107*AB107</f>
        <v>9397808.35703635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10.9341492646129</v>
      </c>
      <c r="E108" s="13">
        <f t="shared" ref="E108:E119" si="114">D107</f>
        <v>11.84</v>
      </c>
      <c r="F108" s="9" t="s">
        <v>109</v>
      </c>
      <c r="G108" s="6">
        <v>2</v>
      </c>
      <c r="H108" s="11">
        <f t="shared" si="99"/>
        <v>10.9341492646129</v>
      </c>
      <c r="I108" s="11">
        <f t="shared" si="100"/>
        <v>284.084149264613</v>
      </c>
      <c r="J108" s="11">
        <f t="shared" si="101"/>
        <v>0.0687158532540817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5.313679547907</v>
      </c>
      <c r="P108" s="11">
        <f t="shared" si="104"/>
        <v>0.365134024053193</v>
      </c>
      <c r="Q108" s="16">
        <f t="shared" si="105"/>
        <v>0.164310310823937</v>
      </c>
      <c r="R108" s="11">
        <f t="shared" si="106"/>
        <v>1.24320825</v>
      </c>
      <c r="S108" s="17">
        <f t="shared" si="107"/>
        <v>0.132166361367001</v>
      </c>
      <c r="T108" s="3">
        <v>0.27</v>
      </c>
      <c r="U108" s="18">
        <f t="shared" si="108"/>
        <v>0.0356849175690903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0.237159002647081</v>
      </c>
      <c r="AC108" s="25">
        <f t="shared" si="110"/>
        <v>10.2321666666667</v>
      </c>
      <c r="AD108" s="1">
        <f t="shared" si="111"/>
        <v>0.45</v>
      </c>
      <c r="AE108" s="26">
        <f t="shared" si="112"/>
        <v>394.801666666667</v>
      </c>
      <c r="AF108" s="1">
        <f t="shared" si="113"/>
        <v>9580456.3875531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2">
        <v>12.8158278254286</v>
      </c>
      <c r="E109" s="13">
        <f t="shared" si="114"/>
        <v>10.9341492646129</v>
      </c>
      <c r="F109" s="9" t="s">
        <v>109</v>
      </c>
      <c r="G109" s="6">
        <v>3</v>
      </c>
      <c r="H109" s="11">
        <f t="shared" si="99"/>
        <v>12.8158278254286</v>
      </c>
      <c r="I109" s="11">
        <f t="shared" si="100"/>
        <v>285.965827825429</v>
      </c>
      <c r="J109" s="11">
        <f t="shared" si="101"/>
        <v>0.0860998544394915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7.71123052385381</v>
      </c>
      <c r="P109" s="11">
        <f t="shared" si="104"/>
        <v>0.663935825653177</v>
      </c>
      <c r="Q109" s="16">
        <f t="shared" si="105"/>
        <v>0.298771121543929</v>
      </c>
      <c r="R109" s="11">
        <f t="shared" si="106"/>
        <v>1.24320825</v>
      </c>
      <c r="S109" s="17">
        <f t="shared" si="107"/>
        <v>0.24032266641082</v>
      </c>
      <c r="T109" s="3">
        <v>0.27</v>
      </c>
      <c r="U109" s="18">
        <f t="shared" si="108"/>
        <v>0.0648871199309214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0.245963466659173</v>
      </c>
      <c r="AC109" s="25">
        <f t="shared" si="110"/>
        <v>10.2321666666667</v>
      </c>
      <c r="AD109" s="1">
        <f t="shared" si="111"/>
        <v>0.45</v>
      </c>
      <c r="AE109" s="26">
        <f t="shared" si="112"/>
        <v>394.801666666667</v>
      </c>
      <c r="AF109" s="1">
        <f t="shared" si="113"/>
        <v>9936128.24711625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16.6491396696774</v>
      </c>
      <c r="E110" s="13">
        <f t="shared" si="114"/>
        <v>12.8158278254286</v>
      </c>
      <c r="F110" s="9" t="s">
        <v>109</v>
      </c>
      <c r="G110" s="6">
        <v>4</v>
      </c>
      <c r="H110" s="11">
        <f t="shared" si="99"/>
        <v>16.6491396696774</v>
      </c>
      <c r="I110" s="11">
        <f t="shared" si="100"/>
        <v>289.799139669677</v>
      </c>
      <c r="J110" s="11">
        <f t="shared" si="101"/>
        <v>0.135082714872543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9.80997969820063</v>
      </c>
      <c r="P110" s="11">
        <f t="shared" si="104"/>
        <v>1.32515869047748</v>
      </c>
      <c r="Q110" s="16">
        <f t="shared" si="105"/>
        <v>0.596321410714864</v>
      </c>
      <c r="R110" s="11">
        <f t="shared" si="106"/>
        <v>1.24320825</v>
      </c>
      <c r="S110" s="17">
        <f t="shared" si="107"/>
        <v>0.479663331316265</v>
      </c>
      <c r="T110" s="3">
        <v>0.27</v>
      </c>
      <c r="U110" s="18">
        <f t="shared" si="108"/>
        <v>0.129509099455392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0.314246993485801</v>
      </c>
      <c r="AC110" s="25">
        <f t="shared" si="110"/>
        <v>10.2321666666667</v>
      </c>
      <c r="AD110" s="1">
        <f t="shared" si="111"/>
        <v>0.45</v>
      </c>
      <c r="AE110" s="26">
        <f t="shared" si="112"/>
        <v>394.801666666667</v>
      </c>
      <c r="AF110" s="1">
        <f t="shared" si="113"/>
        <v>12694561.8020268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22.356676362</v>
      </c>
      <c r="E111" s="13">
        <f t="shared" si="114"/>
        <v>16.6491396696774</v>
      </c>
      <c r="F111" s="9" t="s">
        <v>109</v>
      </c>
      <c r="G111" s="6">
        <v>5</v>
      </c>
      <c r="H111" s="11">
        <f t="shared" si="99"/>
        <v>22.356676362</v>
      </c>
      <c r="I111" s="11">
        <f t="shared" si="100"/>
        <v>295.506676362</v>
      </c>
      <c r="J111" s="11">
        <f t="shared" si="101"/>
        <v>0.258480597706023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8.060579957337</v>
      </c>
      <c r="O111" s="11">
        <f t="shared" si="115"/>
        <v>3.18692605038616</v>
      </c>
      <c r="P111" s="11">
        <f t="shared" si="104"/>
        <v>0.823758550348708</v>
      </c>
      <c r="Q111" s="16">
        <f t="shared" si="105"/>
        <v>0.370691347656919</v>
      </c>
      <c r="R111" s="11">
        <f t="shared" si="106"/>
        <v>1.24320825</v>
      </c>
      <c r="S111" s="17">
        <f t="shared" si="107"/>
        <v>0.298173172239582</v>
      </c>
      <c r="T111" s="3">
        <v>0.27</v>
      </c>
      <c r="U111" s="18">
        <f t="shared" si="108"/>
        <v>0.080506756504687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0.299472787086163</v>
      </c>
      <c r="AC111" s="25">
        <f t="shared" si="110"/>
        <v>10.2321666666667</v>
      </c>
      <c r="AD111" s="1">
        <f t="shared" si="111"/>
        <v>0.45</v>
      </c>
      <c r="AE111" s="26">
        <f t="shared" si="112"/>
        <v>394.801666666667</v>
      </c>
      <c r="AF111" s="1">
        <f t="shared" si="113"/>
        <v>12097731.6648927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23.6001002080645</v>
      </c>
      <c r="E112" s="13">
        <f t="shared" si="114"/>
        <v>22.356676362</v>
      </c>
      <c r="F112" s="9" t="s">
        <v>111</v>
      </c>
      <c r="G112" s="6">
        <v>6</v>
      </c>
      <c r="H112" s="11">
        <f t="shared" si="99"/>
        <v>23.6001002080645</v>
      </c>
      <c r="I112" s="11">
        <f t="shared" si="100"/>
        <v>296.750100208064</v>
      </c>
      <c r="J112" s="11">
        <f t="shared" si="101"/>
        <v>0.296748051762012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5.12585250003745</v>
      </c>
      <c r="P112" s="11">
        <f t="shared" si="104"/>
        <v>1.52108674300555</v>
      </c>
      <c r="Q112" s="16">
        <f t="shared" si="105"/>
        <v>0.684489034352498</v>
      </c>
      <c r="R112" s="11">
        <f t="shared" si="106"/>
        <v>1.24320825</v>
      </c>
      <c r="S112" s="17">
        <f t="shared" si="107"/>
        <v>0.550582763871217</v>
      </c>
      <c r="T112" s="3">
        <v>0.27</v>
      </c>
      <c r="U112" s="18">
        <f t="shared" si="108"/>
        <v>0.148657346245228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0.335220189892936</v>
      </c>
      <c r="AC112" s="25">
        <f t="shared" si="110"/>
        <v>10.2321666666667</v>
      </c>
      <c r="AD112" s="1">
        <f t="shared" si="111"/>
        <v>0.45</v>
      </c>
      <c r="AE112" s="26">
        <f t="shared" si="112"/>
        <v>394.801666666667</v>
      </c>
      <c r="AF112" s="1">
        <f t="shared" si="113"/>
        <v>13541811.0788554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26.8356520626667</v>
      </c>
      <c r="E113" s="13">
        <f t="shared" si="114"/>
        <v>23.6001002080645</v>
      </c>
      <c r="F113" s="9" t="s">
        <v>109</v>
      </c>
      <c r="G113" s="6">
        <v>7</v>
      </c>
      <c r="H113" s="11">
        <f t="shared" si="99"/>
        <v>26.8356520626667</v>
      </c>
      <c r="I113" s="11">
        <f t="shared" si="100"/>
        <v>299.985652062667</v>
      </c>
      <c r="J113" s="11">
        <f t="shared" si="101"/>
        <v>0.422748364557185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6.3674507570319</v>
      </c>
      <c r="P113" s="11">
        <f t="shared" si="104"/>
        <v>2.69182939393364</v>
      </c>
      <c r="Q113" s="16">
        <f t="shared" si="105"/>
        <v>1.21132322727014</v>
      </c>
      <c r="R113" s="11">
        <f t="shared" si="106"/>
        <v>1.24320825</v>
      </c>
      <c r="S113" s="17">
        <f t="shared" si="107"/>
        <v>0.974352629392654</v>
      </c>
      <c r="T113" s="3">
        <v>0.27</v>
      </c>
      <c r="U113" s="18">
        <f t="shared" si="108"/>
        <v>0.263075209936016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0.369717175795709</v>
      </c>
      <c r="AC113" s="25">
        <f t="shared" si="110"/>
        <v>10.2321666666667</v>
      </c>
      <c r="AD113" s="1">
        <f t="shared" si="111"/>
        <v>0.45</v>
      </c>
      <c r="AE113" s="26">
        <f t="shared" si="112"/>
        <v>394.801666666667</v>
      </c>
      <c r="AF113" s="1">
        <f t="shared" si="113"/>
        <v>14935377.6955753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27.1016600612903</v>
      </c>
      <c r="E114" s="13">
        <f t="shared" si="114"/>
        <v>26.8356520626667</v>
      </c>
      <c r="F114" s="9" t="s">
        <v>109</v>
      </c>
      <c r="G114" s="6">
        <v>8</v>
      </c>
      <c r="H114" s="11">
        <f t="shared" si="99"/>
        <v>27.1016600612903</v>
      </c>
      <c r="I114" s="11">
        <f t="shared" si="100"/>
        <v>300.25166006129</v>
      </c>
      <c r="J114" s="11">
        <f t="shared" si="101"/>
        <v>0.435081278141911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6.43830636309825</v>
      </c>
      <c r="P114" s="11">
        <f t="shared" si="104"/>
        <v>2.80118656152599</v>
      </c>
      <c r="Q114" s="16">
        <f t="shared" si="105"/>
        <v>1.26053395268669</v>
      </c>
      <c r="R114" s="11">
        <f t="shared" si="106"/>
        <v>1.24320825</v>
      </c>
      <c r="S114" s="17">
        <f t="shared" si="107"/>
        <v>1.01393628355241</v>
      </c>
      <c r="T114" s="3">
        <v>0.27</v>
      </c>
      <c r="U114" s="18">
        <f t="shared" si="108"/>
        <v>0.273762796559151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0.372939483162584</v>
      </c>
      <c r="AC114" s="25">
        <f t="shared" si="110"/>
        <v>10.2321666666667</v>
      </c>
      <c r="AD114" s="1">
        <f t="shared" si="111"/>
        <v>0.45</v>
      </c>
      <c r="AE114" s="26">
        <f t="shared" si="112"/>
        <v>394.801666666667</v>
      </c>
      <c r="AF114" s="1">
        <f t="shared" si="113"/>
        <v>15065548.4875379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27.6580224706452</v>
      </c>
      <c r="E115" s="13">
        <f t="shared" si="114"/>
        <v>27.1016600612903</v>
      </c>
      <c r="F115" s="9" t="s">
        <v>109</v>
      </c>
      <c r="G115" s="6">
        <v>9</v>
      </c>
      <c r="H115" s="11">
        <f t="shared" si="99"/>
        <v>27.6580224706452</v>
      </c>
      <c r="I115" s="11">
        <f t="shared" si="100"/>
        <v>300.808022470645</v>
      </c>
      <c r="J115" s="11">
        <f t="shared" si="101"/>
        <v>0.461975467797901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6.39980480157227</v>
      </c>
      <c r="P115" s="11">
        <f t="shared" si="104"/>
        <v>2.9565528170216</v>
      </c>
      <c r="Q115" s="16">
        <f t="shared" si="105"/>
        <v>1.33044876765972</v>
      </c>
      <c r="R115" s="11">
        <f t="shared" si="106"/>
        <v>1.24320825</v>
      </c>
      <c r="S115" s="17">
        <f t="shared" si="107"/>
        <v>1.07017369588701</v>
      </c>
      <c r="T115" s="3">
        <v>0.27</v>
      </c>
      <c r="U115" s="18">
        <f t="shared" si="108"/>
        <v>0.288946897889492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0.362317489713682</v>
      </c>
      <c r="AC115" s="25">
        <f t="shared" si="110"/>
        <v>10.2321666666667</v>
      </c>
      <c r="AD115" s="1">
        <f t="shared" si="111"/>
        <v>0.45</v>
      </c>
      <c r="AE115" s="26">
        <f t="shared" si="112"/>
        <v>394.801666666667</v>
      </c>
      <c r="AF115" s="1">
        <f t="shared" si="113"/>
        <v>14636454.3192785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25.7717040023333</v>
      </c>
      <c r="E116" s="13">
        <f t="shared" si="114"/>
        <v>27.6580224706452</v>
      </c>
      <c r="F116" s="9" t="s">
        <v>109</v>
      </c>
      <c r="G116" s="6">
        <v>10</v>
      </c>
      <c r="H116" s="11">
        <f t="shared" si="99"/>
        <v>25.7717040023333</v>
      </c>
      <c r="I116" s="11">
        <f t="shared" si="100"/>
        <v>298.921704002333</v>
      </c>
      <c r="J116" s="11">
        <f t="shared" si="101"/>
        <v>0.376625570502336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6.20593698455067</v>
      </c>
      <c r="P116" s="11">
        <f t="shared" si="104"/>
        <v>2.33731455730794</v>
      </c>
      <c r="Q116" s="16">
        <f t="shared" si="105"/>
        <v>1.05179155078857</v>
      </c>
      <c r="R116" s="11">
        <f t="shared" si="106"/>
        <v>1.24320825</v>
      </c>
      <c r="S116" s="17">
        <f t="shared" si="107"/>
        <v>0.846030060360824</v>
      </c>
      <c r="T116" s="3">
        <v>0.27</v>
      </c>
      <c r="U116" s="18">
        <f t="shared" si="108"/>
        <v>0.228428116297422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0.344071077063673</v>
      </c>
      <c r="AC116" s="25">
        <f t="shared" si="110"/>
        <v>10.2321666666667</v>
      </c>
      <c r="AD116" s="1">
        <f t="shared" si="111"/>
        <v>0.45</v>
      </c>
      <c r="AE116" s="26">
        <f t="shared" si="112"/>
        <v>394.801666666667</v>
      </c>
      <c r="AF116" s="1">
        <f t="shared" si="113"/>
        <v>13899358.2838274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21.9897426258065</v>
      </c>
      <c r="E117" s="13">
        <f t="shared" si="114"/>
        <v>25.7717040023333</v>
      </c>
      <c r="F117" s="9" t="s">
        <v>109</v>
      </c>
      <c r="G117" s="6">
        <v>11</v>
      </c>
      <c r="H117" s="11">
        <f t="shared" si="99"/>
        <v>21.9897426258065</v>
      </c>
      <c r="I117" s="11">
        <f t="shared" si="100"/>
        <v>295.139742625806</v>
      </c>
      <c r="J117" s="11">
        <f t="shared" si="101"/>
        <v>0.248105997081177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3.67519130588059</v>
      </c>
      <c r="O117" s="11">
        <f t="shared" si="115"/>
        <v>2.95611612136214</v>
      </c>
      <c r="P117" s="11">
        <f t="shared" si="104"/>
        <v>0.733430137778295</v>
      </c>
      <c r="Q117" s="16">
        <f t="shared" si="105"/>
        <v>0.330043562000233</v>
      </c>
      <c r="R117" s="11">
        <f t="shared" si="106"/>
        <v>1.24320825</v>
      </c>
      <c r="S117" s="17">
        <f t="shared" si="107"/>
        <v>0.26547729392902</v>
      </c>
      <c r="T117" s="3">
        <v>0.27</v>
      </c>
      <c r="U117" s="18">
        <f t="shared" si="108"/>
        <v>0.0716788693608355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0.248011179112292</v>
      </c>
      <c r="AC117" s="25">
        <f t="shared" si="110"/>
        <v>10.2321666666667</v>
      </c>
      <c r="AD117" s="1">
        <f t="shared" si="111"/>
        <v>0.45</v>
      </c>
      <c r="AE117" s="26">
        <f t="shared" si="112"/>
        <v>394.801666666667</v>
      </c>
      <c r="AF117" s="1">
        <f t="shared" si="113"/>
        <v>10018849.2049226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17.6756151146667</v>
      </c>
      <c r="E118" s="13">
        <f t="shared" si="114"/>
        <v>21.9897426258065</v>
      </c>
      <c r="F118" s="9" t="s">
        <v>111</v>
      </c>
      <c r="G118" s="6">
        <v>12</v>
      </c>
      <c r="H118" s="11">
        <f t="shared" si="99"/>
        <v>17.6756151146667</v>
      </c>
      <c r="I118" s="11">
        <f t="shared" si="100"/>
        <v>290.825615114667</v>
      </c>
      <c r="J118" s="11">
        <f t="shared" si="101"/>
        <v>0.152090176418899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4.98537098358384</v>
      </c>
      <c r="P118" s="11">
        <f t="shared" si="104"/>
        <v>0.758225952406927</v>
      </c>
      <c r="Q118" s="16">
        <f t="shared" si="105"/>
        <v>0.341201678583117</v>
      </c>
      <c r="R118" s="11">
        <f t="shared" si="106"/>
        <v>1.24320825</v>
      </c>
      <c r="S118" s="17">
        <f t="shared" si="107"/>
        <v>0.274452553369974</v>
      </c>
      <c r="T118" s="3">
        <v>0.27</v>
      </c>
      <c r="U118" s="18">
        <f t="shared" si="108"/>
        <v>0.074102189409893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0.248741810107083</v>
      </c>
      <c r="AC118" s="25">
        <f t="shared" si="110"/>
        <v>10.2321666666667</v>
      </c>
      <c r="AD118" s="1">
        <f t="shared" si="111"/>
        <v>0.45</v>
      </c>
      <c r="AE118" s="26">
        <f t="shared" si="112"/>
        <v>394.801666666667</v>
      </c>
      <c r="AF118" s="1">
        <f t="shared" si="113"/>
        <v>10048364.3331819</v>
      </c>
      <c r="AG118" s="1">
        <f>SUM(AF107:AF118)</f>
        <v>145852449.861804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13.2756674804839</v>
      </c>
      <c r="E119" s="13">
        <f t="shared" si="114"/>
        <v>17.6756151146667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11.84</v>
      </c>
      <c r="E123" s="9"/>
      <c r="F123" s="9"/>
      <c r="G123" s="6">
        <v>1</v>
      </c>
      <c r="H123" s="11">
        <f t="shared" ref="H123:H134" si="116">E124</f>
        <v>11.84</v>
      </c>
      <c r="I123" s="11">
        <f t="shared" ref="I123:I134" si="117">H123+273.15</f>
        <v>284.99</v>
      </c>
      <c r="J123" s="11">
        <f t="shared" ref="J123:J134" si="118">EXP(($C$18*(I123-$C$16))/($C$19*I123*$C$16))</f>
        <v>0.0766248964659376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0.039938428535976</v>
      </c>
      <c r="Q123" s="16">
        <f t="shared" ref="Q123:Q134" si="122">P123*$B$125</f>
        <v>0.0103839914193538</v>
      </c>
      <c r="R123" s="11">
        <f t="shared" ref="R123:R134" si="123">L123*$B$125</f>
        <v>0.1355172</v>
      </c>
      <c r="S123" s="17">
        <f t="shared" ref="S123:S134" si="124">Q123/R123</f>
        <v>0.0766248964659376</v>
      </c>
      <c r="T123" s="3">
        <v>0.01</v>
      </c>
      <c r="U123" s="18">
        <f t="shared" ref="U123:U134" si="125">S123*T123</f>
        <v>0.000766248964659376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0.00625624896465938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10.9341492646129</v>
      </c>
      <c r="E124" s="13">
        <f t="shared" ref="E124:E135" si="133">D123</f>
        <v>11.84</v>
      </c>
      <c r="F124" s="9" t="s">
        <v>109</v>
      </c>
      <c r="G124" s="6">
        <v>2</v>
      </c>
      <c r="H124" s="11">
        <f t="shared" si="116"/>
        <v>10.9341492646129</v>
      </c>
      <c r="I124" s="11">
        <f t="shared" si="117"/>
        <v>284.084149264613</v>
      </c>
      <c r="J124" s="11">
        <f t="shared" si="118"/>
        <v>0.0687158532540817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1.00250157146402</v>
      </c>
      <c r="P124" s="11">
        <f t="shared" si="121"/>
        <v>0.0688877508717082</v>
      </c>
      <c r="Q124" s="16">
        <f t="shared" si="122"/>
        <v>0.0179108152266441</v>
      </c>
      <c r="R124" s="11">
        <f t="shared" si="123"/>
        <v>0.1355172</v>
      </c>
      <c r="S124" s="17">
        <f t="shared" si="124"/>
        <v>0.132166361367001</v>
      </c>
      <c r="T124" s="3">
        <v>0.01</v>
      </c>
      <c r="U124" s="18">
        <f t="shared" si="125"/>
        <v>0.00132166361367001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0.00681166361367001</v>
      </c>
      <c r="AU124" s="25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12.8158278254286</v>
      </c>
      <c r="E125" s="13">
        <f t="shared" si="133"/>
        <v>10.9341492646129</v>
      </c>
      <c r="F125" s="9" t="s">
        <v>109</v>
      </c>
      <c r="G125" s="6">
        <v>3</v>
      </c>
      <c r="H125" s="11">
        <f t="shared" si="116"/>
        <v>12.8158278254286</v>
      </c>
      <c r="I125" s="11">
        <f t="shared" si="117"/>
        <v>285.965827825429</v>
      </c>
      <c r="J125" s="11">
        <f t="shared" si="118"/>
        <v>0.0860998544394915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1.45483382059232</v>
      </c>
      <c r="P125" s="11">
        <f t="shared" si="121"/>
        <v>0.125260980186648</v>
      </c>
      <c r="Q125" s="16">
        <f t="shared" si="122"/>
        <v>0.0325678548485284</v>
      </c>
      <c r="R125" s="11">
        <f t="shared" si="123"/>
        <v>0.1355172</v>
      </c>
      <c r="S125" s="17">
        <f t="shared" si="124"/>
        <v>0.24032266641082</v>
      </c>
      <c r="T125" s="3">
        <v>0.01</v>
      </c>
      <c r="U125" s="18">
        <f t="shared" si="125"/>
        <v>0.0024032266641082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0.0078932266641082</v>
      </c>
      <c r="AU125" s="25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16.6491396696774</v>
      </c>
      <c r="E126" s="13">
        <f t="shared" si="133"/>
        <v>12.8158278254286</v>
      </c>
      <c r="F126" s="9" t="s">
        <v>109</v>
      </c>
      <c r="G126" s="6">
        <v>4</v>
      </c>
      <c r="H126" s="11">
        <f t="shared" si="116"/>
        <v>16.6491396696774</v>
      </c>
      <c r="I126" s="11">
        <f t="shared" si="117"/>
        <v>289.799139669677</v>
      </c>
      <c r="J126" s="11">
        <f t="shared" si="118"/>
        <v>0.135082714872543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1.85079284040567</v>
      </c>
      <c r="P126" s="11">
        <f t="shared" si="121"/>
        <v>0.250010121548664</v>
      </c>
      <c r="Q126" s="16">
        <f t="shared" si="122"/>
        <v>0.0650026316026525</v>
      </c>
      <c r="R126" s="11">
        <f t="shared" si="123"/>
        <v>0.1355172</v>
      </c>
      <c r="S126" s="17">
        <f t="shared" si="124"/>
        <v>0.479663331316265</v>
      </c>
      <c r="T126" s="3">
        <v>0.01</v>
      </c>
      <c r="U126" s="18">
        <f t="shared" si="125"/>
        <v>0.00479663331316265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0.0127866333131627</v>
      </c>
      <c r="AU126" s="25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22.356676362</v>
      </c>
      <c r="E127" s="13">
        <f t="shared" si="133"/>
        <v>16.6491396696774</v>
      </c>
      <c r="F127" s="9" t="s">
        <v>109</v>
      </c>
      <c r="G127" s="6">
        <v>5</v>
      </c>
      <c r="H127" s="11">
        <f t="shared" si="116"/>
        <v>22.356676362</v>
      </c>
      <c r="I127" s="11">
        <f t="shared" si="117"/>
        <v>295.506676362</v>
      </c>
      <c r="J127" s="11">
        <f t="shared" si="118"/>
        <v>0.258480597706023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1.52074358291415</v>
      </c>
      <c r="O127" s="11">
        <f t="shared" si="134"/>
        <v>0.601259135942851</v>
      </c>
      <c r="P127" s="11">
        <f t="shared" si="121"/>
        <v>0.155413820834715</v>
      </c>
      <c r="Q127" s="16">
        <f t="shared" si="122"/>
        <v>0.0404075934170258</v>
      </c>
      <c r="R127" s="11">
        <f t="shared" si="123"/>
        <v>0.1355172</v>
      </c>
      <c r="S127" s="17">
        <f t="shared" si="124"/>
        <v>0.298173172239582</v>
      </c>
      <c r="T127" s="3">
        <v>0.01</v>
      </c>
      <c r="U127" s="18">
        <f t="shared" si="125"/>
        <v>0.00298173172239582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0.0129317317223958</v>
      </c>
      <c r="AU127" s="25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23.6001002080645</v>
      </c>
      <c r="E128" s="13">
        <f t="shared" si="133"/>
        <v>22.356676362</v>
      </c>
      <c r="F128" s="9" t="s">
        <v>111</v>
      </c>
      <c r="G128" s="6">
        <v>6</v>
      </c>
      <c r="H128" s="11">
        <f t="shared" si="116"/>
        <v>23.6001002080645</v>
      </c>
      <c r="I128" s="11">
        <f t="shared" si="117"/>
        <v>296.750100208064</v>
      </c>
      <c r="J128" s="11">
        <f t="shared" si="118"/>
        <v>0.296748051762012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0.967065315108136</v>
      </c>
      <c r="P128" s="11">
        <f t="shared" si="121"/>
        <v>0.286974748184955</v>
      </c>
      <c r="Q128" s="16">
        <f t="shared" si="122"/>
        <v>0.0746134345280884</v>
      </c>
      <c r="R128" s="11">
        <f t="shared" si="123"/>
        <v>0.1355172</v>
      </c>
      <c r="S128" s="17">
        <f t="shared" si="124"/>
        <v>0.550582763871217</v>
      </c>
      <c r="T128" s="3">
        <v>0.01</v>
      </c>
      <c r="U128" s="18">
        <f t="shared" si="125"/>
        <v>0.00550582763871217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0.0154558276387122</v>
      </c>
      <c r="AU128" s="25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26.8356520626667</v>
      </c>
      <c r="E129" s="13">
        <f t="shared" si="133"/>
        <v>23.6001002080645</v>
      </c>
      <c r="F129" s="9" t="s">
        <v>109</v>
      </c>
      <c r="G129" s="6">
        <v>7</v>
      </c>
      <c r="H129" s="11">
        <f t="shared" si="116"/>
        <v>26.8356520626667</v>
      </c>
      <c r="I129" s="11">
        <f t="shared" si="117"/>
        <v>299.985652062667</v>
      </c>
      <c r="J129" s="11">
        <f t="shared" si="118"/>
        <v>0.422748364557185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1.20131056692318</v>
      </c>
      <c r="P129" s="11">
        <f t="shared" si="121"/>
        <v>0.507852077492039</v>
      </c>
      <c r="Q129" s="16">
        <f t="shared" si="122"/>
        <v>0.13204154014793</v>
      </c>
      <c r="R129" s="11">
        <f t="shared" si="123"/>
        <v>0.1355172</v>
      </c>
      <c r="S129" s="17">
        <f t="shared" si="124"/>
        <v>0.974352629392654</v>
      </c>
      <c r="T129" s="3">
        <v>0.01</v>
      </c>
      <c r="U129" s="18">
        <f t="shared" si="125"/>
        <v>0.00974352629392654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0.0221935262939265</v>
      </c>
      <c r="AU129" s="25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27.1016600612903</v>
      </c>
      <c r="E130" s="13">
        <f t="shared" si="133"/>
        <v>26.8356520626667</v>
      </c>
      <c r="F130" s="9" t="s">
        <v>109</v>
      </c>
      <c r="G130" s="6">
        <v>8</v>
      </c>
      <c r="H130" s="11">
        <f t="shared" si="116"/>
        <v>27.1016600612903</v>
      </c>
      <c r="I130" s="11">
        <f t="shared" si="117"/>
        <v>300.25166006129</v>
      </c>
      <c r="J130" s="11">
        <f t="shared" si="118"/>
        <v>0.435081278141911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1.21467848943114</v>
      </c>
      <c r="P130" s="11">
        <f t="shared" si="121"/>
        <v>0.528483869713187</v>
      </c>
      <c r="Q130" s="16">
        <f t="shared" si="122"/>
        <v>0.137405806125429</v>
      </c>
      <c r="R130" s="11">
        <f t="shared" si="123"/>
        <v>0.1355172</v>
      </c>
      <c r="S130" s="17">
        <f t="shared" si="124"/>
        <v>1.01393628355241</v>
      </c>
      <c r="T130" s="3">
        <v>0.01</v>
      </c>
      <c r="U130" s="18">
        <f t="shared" si="125"/>
        <v>0.0101393628355241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0.0225893628355241</v>
      </c>
      <c r="AU130" s="25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27.6580224706452</v>
      </c>
      <c r="E131" s="13">
        <f t="shared" si="133"/>
        <v>27.1016600612903</v>
      </c>
      <c r="F131" s="9" t="s">
        <v>109</v>
      </c>
      <c r="G131" s="6">
        <v>9</v>
      </c>
      <c r="H131" s="11">
        <f t="shared" si="116"/>
        <v>27.6580224706452</v>
      </c>
      <c r="I131" s="11">
        <f t="shared" si="117"/>
        <v>300.808022470645</v>
      </c>
      <c r="J131" s="11">
        <f t="shared" si="118"/>
        <v>0.461975467797901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1.20741461971795</v>
      </c>
      <c r="P131" s="11">
        <f t="shared" si="121"/>
        <v>0.557795933770226</v>
      </c>
      <c r="Q131" s="16">
        <f t="shared" si="122"/>
        <v>0.145026942780259</v>
      </c>
      <c r="R131" s="11">
        <f t="shared" si="123"/>
        <v>0.1355172</v>
      </c>
      <c r="S131" s="17">
        <f t="shared" si="124"/>
        <v>1.07017369588701</v>
      </c>
      <c r="T131" s="3">
        <v>0.01</v>
      </c>
      <c r="U131" s="18">
        <f t="shared" si="125"/>
        <v>0.0107017369588701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0.0206517369588701</v>
      </c>
      <c r="AU131" s="25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25.7717040023333</v>
      </c>
      <c r="E132" s="13">
        <f t="shared" si="133"/>
        <v>27.6580224706452</v>
      </c>
      <c r="F132" s="9" t="s">
        <v>109</v>
      </c>
      <c r="G132" s="6">
        <v>10</v>
      </c>
      <c r="H132" s="11">
        <f t="shared" si="116"/>
        <v>25.7717040023333</v>
      </c>
      <c r="I132" s="11">
        <f t="shared" si="117"/>
        <v>298.921704002333</v>
      </c>
      <c r="J132" s="11">
        <f t="shared" si="118"/>
        <v>0.376625570502336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1.17083868594773</v>
      </c>
      <c r="P132" s="11">
        <f t="shared" si="121"/>
        <v>0.440967788061269</v>
      </c>
      <c r="Q132" s="16">
        <f t="shared" si="122"/>
        <v>0.11465162489593</v>
      </c>
      <c r="R132" s="11">
        <f t="shared" si="123"/>
        <v>0.1355172</v>
      </c>
      <c r="S132" s="17">
        <f t="shared" si="124"/>
        <v>0.846030060360824</v>
      </c>
      <c r="T132" s="3">
        <v>0.01</v>
      </c>
      <c r="U132" s="18">
        <f t="shared" si="125"/>
        <v>0.00846030060360824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0.0184103006036082</v>
      </c>
      <c r="AU132" s="25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21.9897426258065</v>
      </c>
      <c r="E133" s="13">
        <f t="shared" si="133"/>
        <v>25.7717040023333</v>
      </c>
      <c r="F133" s="9" t="s">
        <v>109</v>
      </c>
      <c r="G133" s="6">
        <v>11</v>
      </c>
      <c r="H133" s="11">
        <f t="shared" si="116"/>
        <v>21.9897426258065</v>
      </c>
      <c r="I133" s="11">
        <f t="shared" si="117"/>
        <v>295.139742625806</v>
      </c>
      <c r="J133" s="11">
        <f t="shared" si="118"/>
        <v>0.248105997081177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0.693377352992136</v>
      </c>
      <c r="O133" s="11">
        <f t="shared" si="134"/>
        <v>0.557713544894323</v>
      </c>
      <c r="P133" s="11">
        <f t="shared" si="121"/>
        <v>0.138372075141684</v>
      </c>
      <c r="Q133" s="16">
        <f t="shared" si="122"/>
        <v>0.0359767395368378</v>
      </c>
      <c r="R133" s="11">
        <f t="shared" si="123"/>
        <v>0.1355172</v>
      </c>
      <c r="S133" s="17">
        <f t="shared" si="124"/>
        <v>0.26547729392902</v>
      </c>
      <c r="T133" s="3">
        <v>0.01</v>
      </c>
      <c r="U133" s="18">
        <f t="shared" si="125"/>
        <v>0.0026547729392902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0.0101047729392902</v>
      </c>
      <c r="AU133" s="25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17.6756151146667</v>
      </c>
      <c r="E134" s="13">
        <f t="shared" si="133"/>
        <v>21.9897426258065</v>
      </c>
      <c r="F134" s="9" t="s">
        <v>111</v>
      </c>
      <c r="G134" s="6">
        <v>12</v>
      </c>
      <c r="H134" s="11">
        <f t="shared" si="116"/>
        <v>17.6756151146667</v>
      </c>
      <c r="I134" s="11">
        <f t="shared" si="117"/>
        <v>290.825615114667</v>
      </c>
      <c r="J134" s="11">
        <f t="shared" si="118"/>
        <v>0.152090176418899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0.940561469752639</v>
      </c>
      <c r="P134" s="11">
        <f t="shared" si="121"/>
        <v>0.143050159867498</v>
      </c>
      <c r="Q134" s="16">
        <f t="shared" si="122"/>
        <v>0.0371930415655495</v>
      </c>
      <c r="R134" s="11">
        <f t="shared" si="123"/>
        <v>0.1355172</v>
      </c>
      <c r="S134" s="17">
        <f t="shared" si="124"/>
        <v>0.274452553369974</v>
      </c>
      <c r="T134" s="3">
        <v>0.01</v>
      </c>
      <c r="U134" s="18">
        <f t="shared" si="125"/>
        <v>0.00274452553369974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0.005</v>
      </c>
      <c r="AF134" s="3">
        <v>0.49</v>
      </c>
      <c r="AG134" s="18">
        <f t="shared" si="126"/>
        <v>0.00245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0.0101945255336997</v>
      </c>
      <c r="AU134" s="25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13.2756674804839</v>
      </c>
      <c r="E135" s="13">
        <f t="shared" si="133"/>
        <v>17.6756151146667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11.84</v>
      </c>
      <c r="E139" s="9"/>
      <c r="F139" s="9"/>
      <c r="G139" s="6">
        <v>1</v>
      </c>
      <c r="H139" s="11">
        <f t="shared" ref="H139:H150" si="135">E140</f>
        <v>11.84</v>
      </c>
      <c r="I139" s="11">
        <f t="shared" ref="I139:I150" si="136">H139+273.15</f>
        <v>284.99</v>
      </c>
      <c r="J139" s="11">
        <f t="shared" ref="J139:J150" si="137">EXP(($C$18*(I139-$C$16))/($C$19*I139*$C$16))</f>
        <v>0.0766248964659376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0.0218151080238524</v>
      </c>
      <c r="Q139" s="16">
        <f t="shared" ref="Q139:Q150" si="141">P139*$B$125</f>
        <v>0.00567192808620163</v>
      </c>
      <c r="R139" s="11">
        <f t="shared" ref="R139:R150" si="142">L139*$B$125</f>
        <v>0.074022</v>
      </c>
      <c r="S139" s="17">
        <f t="shared" ref="S139:S150" si="143">Q139/R139</f>
        <v>0.0766248964659376</v>
      </c>
      <c r="T139" s="3">
        <v>0.01</v>
      </c>
      <c r="U139" s="18">
        <f t="shared" ref="U139:U150" si="144">S139*T139</f>
        <v>0.000766248964659376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0.00625624896465938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3.3</v>
      </c>
      <c r="BA139" s="1">
        <f t="shared" ref="BA139:BA150" si="153">AZ139*10000*AV139*0.67*AU139*AT139</f>
        <v>1023.91423456592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10.9341492646129</v>
      </c>
      <c r="E140" s="13">
        <f t="shared" ref="E140:E151" si="154">D139</f>
        <v>11.84</v>
      </c>
      <c r="F140" s="9" t="s">
        <v>109</v>
      </c>
      <c r="G140" s="6">
        <v>2</v>
      </c>
      <c r="H140" s="11">
        <f t="shared" si="135"/>
        <v>10.9341492646129</v>
      </c>
      <c r="I140" s="11">
        <f t="shared" si="136"/>
        <v>284.084149264613</v>
      </c>
      <c r="J140" s="11">
        <f t="shared" si="137"/>
        <v>0.0687158532540817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0.547584891976148</v>
      </c>
      <c r="P140" s="11">
        <f t="shared" si="140"/>
        <v>0.0376277630811852</v>
      </c>
      <c r="Q140" s="16">
        <f t="shared" si="141"/>
        <v>0.00978321840110814</v>
      </c>
      <c r="R140" s="11">
        <f t="shared" si="142"/>
        <v>0.074022</v>
      </c>
      <c r="S140" s="17">
        <f t="shared" si="143"/>
        <v>0.132166361367001</v>
      </c>
      <c r="T140" s="3">
        <v>0.01</v>
      </c>
      <c r="U140" s="18">
        <f t="shared" si="144"/>
        <v>0.00132166361367001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0.00681166361367001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3.3</v>
      </c>
      <c r="BA140" s="1">
        <f t="shared" si="153"/>
        <v>1114.8148634285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12.8158278254286</v>
      </c>
      <c r="E141" s="13">
        <f t="shared" si="154"/>
        <v>10.9341492646129</v>
      </c>
      <c r="F141" s="9" t="s">
        <v>109</v>
      </c>
      <c r="G141" s="6">
        <v>3</v>
      </c>
      <c r="H141" s="11">
        <f t="shared" si="135"/>
        <v>12.8158278254286</v>
      </c>
      <c r="I141" s="11">
        <f t="shared" si="136"/>
        <v>285.965827825429</v>
      </c>
      <c r="J141" s="11">
        <f t="shared" si="137"/>
        <v>0.0860998544394915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0.794657128894962</v>
      </c>
      <c r="P141" s="11">
        <f t="shared" si="140"/>
        <v>0.0684198631271605</v>
      </c>
      <c r="Q141" s="16">
        <f t="shared" si="141"/>
        <v>0.0177891644130617</v>
      </c>
      <c r="R141" s="11">
        <f t="shared" si="142"/>
        <v>0.074022</v>
      </c>
      <c r="S141" s="17">
        <f t="shared" si="143"/>
        <v>0.24032266641082</v>
      </c>
      <c r="T141" s="3">
        <v>0.01</v>
      </c>
      <c r="U141" s="18">
        <f t="shared" si="144"/>
        <v>0.0024032266641082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0.0078932266641082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3.3</v>
      </c>
      <c r="BA141" s="1">
        <f t="shared" si="153"/>
        <v>1291.82632975279</v>
      </c>
    </row>
    <row r="142" s="1" customFormat="1" spans="1:53">
      <c r="A142" s="6"/>
      <c r="B142" s="6"/>
      <c r="C142" s="9">
        <v>3</v>
      </c>
      <c r="D142" s="12">
        <v>16.6491396696774</v>
      </c>
      <c r="E142" s="13">
        <f t="shared" si="154"/>
        <v>12.8158278254286</v>
      </c>
      <c r="F142" s="9" t="s">
        <v>109</v>
      </c>
      <c r="G142" s="6">
        <v>4</v>
      </c>
      <c r="H142" s="11">
        <f t="shared" si="135"/>
        <v>16.6491396696774</v>
      </c>
      <c r="I142" s="11">
        <f t="shared" si="136"/>
        <v>289.799139669677</v>
      </c>
      <c r="J142" s="11">
        <f t="shared" si="137"/>
        <v>0.135082714872543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1.0109372657678</v>
      </c>
      <c r="P142" s="11">
        <f t="shared" si="140"/>
        <v>0.136560150425741</v>
      </c>
      <c r="Q142" s="16">
        <f t="shared" si="141"/>
        <v>0.0355056391106926</v>
      </c>
      <c r="R142" s="11">
        <f t="shared" si="142"/>
        <v>0.074022</v>
      </c>
      <c r="S142" s="17">
        <f t="shared" si="143"/>
        <v>0.479663331316265</v>
      </c>
      <c r="T142" s="3">
        <v>0.01</v>
      </c>
      <c r="U142" s="18">
        <f t="shared" si="144"/>
        <v>0.00479663331316265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0.0147466333131626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3.3</v>
      </c>
      <c r="BA142" s="1">
        <f t="shared" si="153"/>
        <v>2413.47296863741</v>
      </c>
    </row>
    <row r="143" s="1" customFormat="1" spans="1:53">
      <c r="A143" s="6"/>
      <c r="B143" s="6"/>
      <c r="C143" s="9">
        <v>4</v>
      </c>
      <c r="D143" s="12">
        <v>22.356676362</v>
      </c>
      <c r="E143" s="13">
        <f t="shared" si="154"/>
        <v>16.6491396696774</v>
      </c>
      <c r="F143" s="9" t="s">
        <v>109</v>
      </c>
      <c r="G143" s="6">
        <v>5</v>
      </c>
      <c r="H143" s="11">
        <f t="shared" si="135"/>
        <v>22.356676362</v>
      </c>
      <c r="I143" s="11">
        <f t="shared" si="136"/>
        <v>295.506676362</v>
      </c>
      <c r="J143" s="11">
        <f t="shared" si="137"/>
        <v>0.258480597706023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0.830658259574958</v>
      </c>
      <c r="O143" s="11">
        <f t="shared" si="155"/>
        <v>0.328418855767103</v>
      </c>
      <c r="P143" s="11">
        <f t="shared" si="140"/>
        <v>0.0848899021366089</v>
      </c>
      <c r="Q143" s="16">
        <f t="shared" si="141"/>
        <v>0.0220713745555183</v>
      </c>
      <c r="R143" s="11">
        <f t="shared" si="142"/>
        <v>0.074022</v>
      </c>
      <c r="S143" s="17">
        <f t="shared" si="143"/>
        <v>0.298173172239582</v>
      </c>
      <c r="T143" s="3">
        <v>0.01</v>
      </c>
      <c r="U143" s="18">
        <f t="shared" si="144"/>
        <v>0.00298173172239582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0.0129317317223958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3.3</v>
      </c>
      <c r="BA143" s="1">
        <f t="shared" si="153"/>
        <v>2116.44137932251</v>
      </c>
    </row>
    <row r="144" s="1" customFormat="1" spans="1:53">
      <c r="A144" s="6"/>
      <c r="B144" s="6"/>
      <c r="C144" s="9">
        <v>5</v>
      </c>
      <c r="D144" s="12">
        <v>23.6001002080645</v>
      </c>
      <c r="E144" s="13">
        <f t="shared" si="154"/>
        <v>22.356676362</v>
      </c>
      <c r="F144" s="9" t="s">
        <v>111</v>
      </c>
      <c r="G144" s="6">
        <v>6</v>
      </c>
      <c r="H144" s="11">
        <f t="shared" si="135"/>
        <v>23.6001002080645</v>
      </c>
      <c r="I144" s="11">
        <f t="shared" si="136"/>
        <v>296.750100208064</v>
      </c>
      <c r="J144" s="11">
        <f t="shared" si="137"/>
        <v>0.296748051762012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0.528228953630494</v>
      </c>
      <c r="P144" s="11">
        <f t="shared" si="140"/>
        <v>0.156750912874135</v>
      </c>
      <c r="Q144" s="16">
        <f t="shared" si="141"/>
        <v>0.0407552373472752</v>
      </c>
      <c r="R144" s="11">
        <f t="shared" si="142"/>
        <v>0.074022</v>
      </c>
      <c r="S144" s="17">
        <f t="shared" si="143"/>
        <v>0.550582763871216</v>
      </c>
      <c r="T144" s="3">
        <v>0.01</v>
      </c>
      <c r="U144" s="18">
        <f t="shared" si="144"/>
        <v>0.00550582763871216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0.0154558276387122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3.3</v>
      </c>
      <c r="BA144" s="1">
        <f t="shared" si="153"/>
        <v>2529.54158564825</v>
      </c>
    </row>
    <row r="145" s="1" customFormat="1" spans="1:53">
      <c r="A145" s="6"/>
      <c r="B145" s="6"/>
      <c r="C145" s="9">
        <v>6</v>
      </c>
      <c r="D145" s="12">
        <v>26.8356520626667</v>
      </c>
      <c r="E145" s="13">
        <f t="shared" si="154"/>
        <v>23.6001002080645</v>
      </c>
      <c r="F145" s="9" t="s">
        <v>109</v>
      </c>
      <c r="G145" s="6">
        <v>7</v>
      </c>
      <c r="H145" s="11">
        <f t="shared" si="135"/>
        <v>26.8356520626667</v>
      </c>
      <c r="I145" s="11">
        <f t="shared" si="136"/>
        <v>299.985652062667</v>
      </c>
      <c r="J145" s="11">
        <f t="shared" si="137"/>
        <v>0.422748364557185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0.656178040756359</v>
      </c>
      <c r="P145" s="11">
        <f t="shared" si="140"/>
        <v>0.277398193588088</v>
      </c>
      <c r="Q145" s="16">
        <f t="shared" si="141"/>
        <v>0.072123530332903</v>
      </c>
      <c r="R145" s="11">
        <f t="shared" si="142"/>
        <v>0.074022</v>
      </c>
      <c r="S145" s="17">
        <f t="shared" si="143"/>
        <v>0.974352629392654</v>
      </c>
      <c r="T145" s="3">
        <v>0.01</v>
      </c>
      <c r="U145" s="18">
        <f t="shared" si="144"/>
        <v>0.00974352629392654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0.0246435262939265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3.3</v>
      </c>
      <c r="BA145" s="1">
        <f t="shared" si="153"/>
        <v>4033.22462146049</v>
      </c>
    </row>
    <row r="146" s="1" customFormat="1" spans="1:53">
      <c r="A146" s="6"/>
      <c r="B146" s="6"/>
      <c r="C146" s="9">
        <v>7</v>
      </c>
      <c r="D146" s="12">
        <v>27.1016600612903</v>
      </c>
      <c r="E146" s="13">
        <f t="shared" si="154"/>
        <v>26.8356520626667</v>
      </c>
      <c r="F146" s="9" t="s">
        <v>109</v>
      </c>
      <c r="G146" s="6">
        <v>8</v>
      </c>
      <c r="H146" s="11">
        <f t="shared" si="135"/>
        <v>27.1016600612903</v>
      </c>
      <c r="I146" s="11">
        <f t="shared" si="136"/>
        <v>300.25166006129</v>
      </c>
      <c r="J146" s="11">
        <f t="shared" si="137"/>
        <v>0.435081278141911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0.66347984716827</v>
      </c>
      <c r="P146" s="11">
        <f t="shared" si="140"/>
        <v>0.288667659927371</v>
      </c>
      <c r="Q146" s="16">
        <f t="shared" si="141"/>
        <v>0.0750535915811164</v>
      </c>
      <c r="R146" s="11">
        <f t="shared" si="142"/>
        <v>0.074022</v>
      </c>
      <c r="S146" s="17">
        <f t="shared" si="143"/>
        <v>1.01393628355241</v>
      </c>
      <c r="T146" s="3">
        <v>0.01</v>
      </c>
      <c r="U146" s="18">
        <f t="shared" si="144"/>
        <v>0.0101393628355241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0.0250393628355241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3.3</v>
      </c>
      <c r="BA146" s="1">
        <f t="shared" si="153"/>
        <v>4098.00827565849</v>
      </c>
    </row>
    <row r="147" s="1" customFormat="1" spans="1:53">
      <c r="A147" s="6"/>
      <c r="B147" s="6"/>
      <c r="C147" s="9">
        <v>8</v>
      </c>
      <c r="D147" s="12">
        <v>27.6580224706452</v>
      </c>
      <c r="E147" s="13">
        <f t="shared" si="154"/>
        <v>27.1016600612903</v>
      </c>
      <c r="F147" s="9" t="s">
        <v>109</v>
      </c>
      <c r="G147" s="6">
        <v>9</v>
      </c>
      <c r="H147" s="11">
        <f t="shared" si="135"/>
        <v>27.6580224706452</v>
      </c>
      <c r="I147" s="11">
        <f t="shared" si="136"/>
        <v>300.808022470645</v>
      </c>
      <c r="J147" s="11">
        <f t="shared" si="137"/>
        <v>0.461975467797901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0.659512187240899</v>
      </c>
      <c r="P147" s="11">
        <f t="shared" si="140"/>
        <v>0.304678451219031</v>
      </c>
      <c r="Q147" s="16">
        <f t="shared" si="141"/>
        <v>0.0792163973169481</v>
      </c>
      <c r="R147" s="11">
        <f t="shared" si="142"/>
        <v>0.074022</v>
      </c>
      <c r="S147" s="17">
        <f t="shared" si="143"/>
        <v>1.07017369588701</v>
      </c>
      <c r="T147" s="3">
        <v>0.01</v>
      </c>
      <c r="U147" s="18">
        <f t="shared" si="144"/>
        <v>0.0107017369588701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0.0206517369588701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3.3</v>
      </c>
      <c r="BA147" s="1">
        <f t="shared" si="153"/>
        <v>3379.91783257772</v>
      </c>
    </row>
    <row r="148" s="1" customFormat="1" spans="1:53">
      <c r="A148" s="6"/>
      <c r="B148" s="6"/>
      <c r="C148" s="9">
        <v>9</v>
      </c>
      <c r="D148" s="12">
        <v>25.7717040023333</v>
      </c>
      <c r="E148" s="13">
        <f t="shared" si="154"/>
        <v>27.6580224706452</v>
      </c>
      <c r="F148" s="9" t="s">
        <v>109</v>
      </c>
      <c r="G148" s="6">
        <v>10</v>
      </c>
      <c r="H148" s="11">
        <f t="shared" si="135"/>
        <v>25.7717040023333</v>
      </c>
      <c r="I148" s="11">
        <f t="shared" si="136"/>
        <v>298.921704002333</v>
      </c>
      <c r="J148" s="11">
        <f t="shared" si="137"/>
        <v>0.376625570502336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0.639533736021868</v>
      </c>
      <c r="P148" s="11">
        <f t="shared" si="140"/>
        <v>0.240864758184727</v>
      </c>
      <c r="Q148" s="16">
        <f t="shared" si="141"/>
        <v>0.0626248371280289</v>
      </c>
      <c r="R148" s="11">
        <f t="shared" si="142"/>
        <v>0.074022</v>
      </c>
      <c r="S148" s="17">
        <f t="shared" si="143"/>
        <v>0.846030060360824</v>
      </c>
      <c r="T148" s="3">
        <v>0.01</v>
      </c>
      <c r="U148" s="18">
        <f t="shared" si="144"/>
        <v>0.00846030060360824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0.0184103006036082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3.3</v>
      </c>
      <c r="BA148" s="1">
        <f t="shared" si="153"/>
        <v>3013.07843680072</v>
      </c>
    </row>
    <row r="149" s="1" customFormat="1" spans="1:53">
      <c r="A149" s="6"/>
      <c r="B149" s="6"/>
      <c r="C149" s="9">
        <v>10</v>
      </c>
      <c r="D149" s="12">
        <v>21.9897426258065</v>
      </c>
      <c r="E149" s="13">
        <f t="shared" si="154"/>
        <v>25.7717040023333</v>
      </c>
      <c r="F149" s="9" t="s">
        <v>109</v>
      </c>
      <c r="G149" s="6">
        <v>11</v>
      </c>
      <c r="H149" s="11">
        <f t="shared" si="135"/>
        <v>21.9897426258065</v>
      </c>
      <c r="I149" s="11">
        <f t="shared" si="136"/>
        <v>295.139742625806</v>
      </c>
      <c r="J149" s="11">
        <f t="shared" si="137"/>
        <v>0.248105997081177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0.378735528945285</v>
      </c>
      <c r="O149" s="11">
        <f t="shared" si="155"/>
        <v>0.304633448891857</v>
      </c>
      <c r="P149" s="11">
        <f t="shared" si="140"/>
        <v>0.0755813855815921</v>
      </c>
      <c r="Q149" s="16">
        <f t="shared" si="141"/>
        <v>0.0196511602512139</v>
      </c>
      <c r="R149" s="11">
        <f t="shared" si="142"/>
        <v>0.074022</v>
      </c>
      <c r="S149" s="17">
        <f t="shared" si="143"/>
        <v>0.26547729392902</v>
      </c>
      <c r="T149" s="3">
        <v>0.01</v>
      </c>
      <c r="U149" s="18">
        <f t="shared" si="144"/>
        <v>0.0026547729392902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0.0081447729392902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3.3</v>
      </c>
      <c r="BA149" s="1">
        <f t="shared" si="153"/>
        <v>1332.99505773434</v>
      </c>
    </row>
    <row r="150" s="1" customFormat="1" spans="1:54">
      <c r="A150" s="6"/>
      <c r="B150" s="6"/>
      <c r="C150" s="9">
        <v>11</v>
      </c>
      <c r="D150" s="12">
        <v>17.6756151146667</v>
      </c>
      <c r="E150" s="13">
        <f t="shared" si="154"/>
        <v>21.9897426258065</v>
      </c>
      <c r="F150" s="9" t="s">
        <v>111</v>
      </c>
      <c r="G150" s="6">
        <v>12</v>
      </c>
      <c r="H150" s="11">
        <f t="shared" si="135"/>
        <v>17.6756151146667</v>
      </c>
      <c r="I150" s="11">
        <f t="shared" si="136"/>
        <v>290.825615114667</v>
      </c>
      <c r="J150" s="11">
        <f t="shared" si="137"/>
        <v>0.152090176418899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0.513752063310265</v>
      </c>
      <c r="P150" s="11">
        <f t="shared" si="140"/>
        <v>0.0781366419444316</v>
      </c>
      <c r="Q150" s="16">
        <f t="shared" si="141"/>
        <v>0.0203155269055522</v>
      </c>
      <c r="R150" s="11">
        <f t="shared" si="142"/>
        <v>0.074022</v>
      </c>
      <c r="S150" s="17">
        <f t="shared" si="143"/>
        <v>0.274452553369974</v>
      </c>
      <c r="T150" s="3">
        <v>0.01</v>
      </c>
      <c r="U150" s="18">
        <f t="shared" si="144"/>
        <v>0.00274452553369974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0.00823452553369974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3.3</v>
      </c>
      <c r="BA150" s="1">
        <f t="shared" si="153"/>
        <v>1347.68420446176</v>
      </c>
      <c r="BB150" s="1">
        <f>SUM(BA139:BA150)</f>
        <v>27694.9197900489</v>
      </c>
    </row>
    <row r="151" s="1" customFormat="1" spans="1:46">
      <c r="A151" s="6"/>
      <c r="B151" s="6"/>
      <c r="C151" s="9">
        <v>12</v>
      </c>
      <c r="D151" s="12">
        <v>13.2756674804839</v>
      </c>
      <c r="E151" s="13">
        <f t="shared" si="154"/>
        <v>17.6756151146667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64.6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0.1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9.8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126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775.89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1.4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27936097.8860526</v>
      </c>
      <c r="J16" s="7" t="s">
        <v>35</v>
      </c>
      <c r="K16" s="7">
        <f>I16/(10000*1000)</f>
        <v>2.79360978860526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12831972.0526075</v>
      </c>
      <c r="J17" s="7" t="s">
        <v>35</v>
      </c>
      <c r="K17" s="7">
        <f>I17/(10000*1000)</f>
        <v>1.28319720526075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20.82</v>
      </c>
      <c r="E29" s="9"/>
      <c r="F29" s="9"/>
      <c r="G29" s="6">
        <v>1</v>
      </c>
      <c r="H29" s="11">
        <f t="shared" ref="H29:H40" si="0">E30</f>
        <v>20.82</v>
      </c>
      <c r="I29" s="11">
        <f t="shared" ref="I29:I40" si="1">H29+273.15</f>
        <v>293.97</v>
      </c>
      <c r="J29" s="11">
        <f t="shared" ref="J29:J40" si="2">EXP(($C$18*(I29-$C$16))/($C$19*I29*$C$16))</f>
        <v>0.217583584538396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0.21614934607698</v>
      </c>
      <c r="Q29" s="16">
        <f t="shared" ref="Q29:Q40" si="6">P29*$B$31</f>
        <v>0.0280994149900074</v>
      </c>
      <c r="R29" s="11">
        <f t="shared" ref="R29:R40" si="7">L29*$B$31</f>
        <v>0.129143083333333</v>
      </c>
      <c r="S29" s="17">
        <f t="shared" ref="S29:S40" si="8">Q29/R29</f>
        <v>0.217583584538396</v>
      </c>
      <c r="T29" s="3">
        <v>0.01</v>
      </c>
      <c r="U29" s="18">
        <f t="shared" ref="U29:U40" si="9">S29*T29</f>
        <v>0.00217583584538396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0.024075835845384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0.00833333333333333</v>
      </c>
      <c r="AU29" s="1">
        <f t="shared" ref="AU29:AU40" si="17">AT29*10000*AS29*0.67*AR29*AQ29</f>
        <v>17.3598545181921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19.9875215090323</v>
      </c>
      <c r="E30" s="13">
        <f t="shared" ref="E30:E41" si="18">D29</f>
        <v>20.82</v>
      </c>
      <c r="F30" s="9" t="s">
        <v>109</v>
      </c>
      <c r="G30" s="6">
        <v>2</v>
      </c>
      <c r="H30" s="11">
        <f t="shared" si="0"/>
        <v>19.9875215090323</v>
      </c>
      <c r="I30" s="11">
        <f t="shared" si="1"/>
        <v>293.137521509032</v>
      </c>
      <c r="J30" s="11">
        <f t="shared" si="2"/>
        <v>0.198050300281086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1.77066732058969</v>
      </c>
      <c r="P30" s="11">
        <f t="shared" si="5"/>
        <v>0.350681194540693</v>
      </c>
      <c r="Q30" s="16">
        <f t="shared" si="6"/>
        <v>0.04558855529029</v>
      </c>
      <c r="R30" s="11">
        <f t="shared" si="7"/>
        <v>0.129143083333333</v>
      </c>
      <c r="S30" s="17">
        <f t="shared" si="8"/>
        <v>0.353008106308108</v>
      </c>
      <c r="T30" s="3">
        <v>0.01</v>
      </c>
      <c r="U30" s="18">
        <f t="shared" si="9"/>
        <v>0.00353008106308108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0.0254300810630811</v>
      </c>
      <c r="AR30" s="25">
        <f t="shared" si="15"/>
        <v>99.3408333333333</v>
      </c>
      <c r="AS30" s="1">
        <f t="shared" si="16"/>
        <v>0.13</v>
      </c>
      <c r="AT30" s="2">
        <f>$E$4/12</f>
        <v>0.00833333333333333</v>
      </c>
      <c r="AU30" s="1">
        <f t="shared" si="17"/>
        <v>18.3363315182912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23.1872722857143</v>
      </c>
      <c r="E31" s="13">
        <f t="shared" si="18"/>
        <v>19.9875215090323</v>
      </c>
      <c r="F31" s="9" t="s">
        <v>109</v>
      </c>
      <c r="G31" s="6">
        <v>3</v>
      </c>
      <c r="H31" s="11">
        <f t="shared" si="0"/>
        <v>23.1872722857143</v>
      </c>
      <c r="I31" s="11">
        <f t="shared" si="1"/>
        <v>296.337272285714</v>
      </c>
      <c r="J31" s="11">
        <f t="shared" si="2"/>
        <v>0.283489147340607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2.41339445938233</v>
      </c>
      <c r="P31" s="11">
        <f t="shared" si="5"/>
        <v>0.684171137486842</v>
      </c>
      <c r="Q31" s="16">
        <f t="shared" si="6"/>
        <v>0.0889422478732894</v>
      </c>
      <c r="R31" s="11">
        <f t="shared" si="7"/>
        <v>0.129143083333333</v>
      </c>
      <c r="S31" s="17">
        <f t="shared" si="8"/>
        <v>0.688710890104113</v>
      </c>
      <c r="T31" s="3">
        <v>0.01</v>
      </c>
      <c r="U31" s="18">
        <f t="shared" si="9"/>
        <v>0.00688710890104113</v>
      </c>
      <c r="V31" s="17"/>
      <c r="W31" s="3"/>
      <c r="X31" s="18"/>
      <c r="Y31" s="19">
        <v>0.04</v>
      </c>
      <c r="Z31" s="3">
        <v>0.21</v>
      </c>
      <c r="AA31" s="20">
        <f t="shared" si="10"/>
        <v>0.0084</v>
      </c>
      <c r="AB31" s="3">
        <v>0.015</v>
      </c>
      <c r="AC31" s="3">
        <v>0.29</v>
      </c>
      <c r="AD31" s="20">
        <f t="shared" si="11"/>
        <v>0.00435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0.0344371089010411</v>
      </c>
      <c r="AR31" s="25">
        <f t="shared" si="15"/>
        <v>99.3408333333333</v>
      </c>
      <c r="AS31" s="1">
        <f t="shared" si="16"/>
        <v>0.13</v>
      </c>
      <c r="AT31" s="2">
        <f>$E$4/12</f>
        <v>0.00833333333333333</v>
      </c>
      <c r="AU31" s="1">
        <f t="shared" si="17"/>
        <v>24.8308388704948</v>
      </c>
    </row>
    <row r="32" s="1" customFormat="1" spans="1:47">
      <c r="A32" s="6"/>
      <c r="B32" s="6"/>
      <c r="C32" s="9">
        <v>3</v>
      </c>
      <c r="D32" s="12">
        <v>24.2484623480645</v>
      </c>
      <c r="E32" s="13">
        <f t="shared" si="18"/>
        <v>23.1872722857143</v>
      </c>
      <c r="F32" s="9" t="s">
        <v>109</v>
      </c>
      <c r="G32" s="6">
        <v>4</v>
      </c>
      <c r="H32" s="11">
        <f t="shared" si="0"/>
        <v>24.2484623480645</v>
      </c>
      <c r="I32" s="11">
        <f t="shared" si="1"/>
        <v>297.398462348064</v>
      </c>
      <c r="J32" s="11">
        <f t="shared" si="2"/>
        <v>0.318752849670931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2.72263165522882</v>
      </c>
      <c r="P32" s="11">
        <f t="shared" si="5"/>
        <v>0.86784659870847</v>
      </c>
      <c r="Q32" s="16">
        <f t="shared" si="6"/>
        <v>0.112820057832101</v>
      </c>
      <c r="R32" s="11">
        <f t="shared" si="7"/>
        <v>0.129143083333333</v>
      </c>
      <c r="S32" s="17">
        <f t="shared" si="8"/>
        <v>0.87360511240776</v>
      </c>
      <c r="T32" s="3">
        <v>0.01</v>
      </c>
      <c r="U32" s="18">
        <f t="shared" si="9"/>
        <v>0.0087360511240776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0.0362860511240776</v>
      </c>
      <c r="AR32" s="25">
        <f t="shared" si="15"/>
        <v>99.3408333333333</v>
      </c>
      <c r="AS32" s="1">
        <f t="shared" si="16"/>
        <v>0.13</v>
      </c>
      <c r="AT32" s="2">
        <f>$E$4/12</f>
        <v>0.00833333333333333</v>
      </c>
      <c r="AU32" s="1">
        <f t="shared" si="17"/>
        <v>26.1640165931951</v>
      </c>
    </row>
    <row r="33" s="1" customFormat="1" spans="1:47">
      <c r="A33" s="6"/>
      <c r="B33" s="6"/>
      <c r="C33" s="9">
        <v>4</v>
      </c>
      <c r="D33" s="12">
        <v>27.2375911576667</v>
      </c>
      <c r="E33" s="13">
        <f t="shared" si="18"/>
        <v>24.2484623480645</v>
      </c>
      <c r="F33" s="9" t="s">
        <v>109</v>
      </c>
      <c r="G33" s="6">
        <v>5</v>
      </c>
      <c r="H33" s="11">
        <f t="shared" si="0"/>
        <v>27.2375911576667</v>
      </c>
      <c r="I33" s="11">
        <f t="shared" si="1"/>
        <v>300.387591157667</v>
      </c>
      <c r="J33" s="11">
        <f t="shared" si="2"/>
        <v>0.44151301143213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1.76204580369433</v>
      </c>
      <c r="O33" s="11">
        <f t="shared" si="19"/>
        <v>1.08614758615935</v>
      </c>
      <c r="P33" s="11">
        <f t="shared" si="5"/>
        <v>0.479548291624954</v>
      </c>
      <c r="Q33" s="16">
        <f t="shared" si="6"/>
        <v>0.062341277911244</v>
      </c>
      <c r="R33" s="11">
        <f t="shared" si="7"/>
        <v>0.129143083333333</v>
      </c>
      <c r="S33" s="17">
        <f t="shared" si="8"/>
        <v>0.482730288778486</v>
      </c>
      <c r="T33" s="3">
        <v>0.01</v>
      </c>
      <c r="U33" s="18">
        <f t="shared" si="9"/>
        <v>0.00482730288778486</v>
      </c>
      <c r="V33" s="17"/>
      <c r="W33" s="3"/>
      <c r="X33" s="18"/>
      <c r="Y33" s="19">
        <v>0.05</v>
      </c>
      <c r="Z33" s="3">
        <v>0.21</v>
      </c>
      <c r="AA33" s="20">
        <f t="shared" si="10"/>
        <v>0.0105</v>
      </c>
      <c r="AB33" s="3">
        <v>0.02</v>
      </c>
      <c r="AC33" s="3">
        <v>0.29</v>
      </c>
      <c r="AD33" s="20">
        <f t="shared" si="11"/>
        <v>0.0058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0.0378273028877849</v>
      </c>
      <c r="AR33" s="25">
        <f t="shared" si="15"/>
        <v>99.3408333333333</v>
      </c>
      <c r="AS33" s="1">
        <f t="shared" si="16"/>
        <v>0.13</v>
      </c>
      <c r="AT33" s="2">
        <f>$E$4/12</f>
        <v>0.00833333333333333</v>
      </c>
      <c r="AU33" s="1">
        <f t="shared" si="17"/>
        <v>27.2753344542111</v>
      </c>
    </row>
    <row r="34" s="1" customFormat="1" spans="1:47">
      <c r="A34" s="6"/>
      <c r="B34" s="6"/>
      <c r="C34" s="9">
        <v>5</v>
      </c>
      <c r="D34" s="12">
        <v>27.5699276551613</v>
      </c>
      <c r="E34" s="13">
        <f t="shared" si="18"/>
        <v>27.2375911576667</v>
      </c>
      <c r="F34" s="9" t="s">
        <v>111</v>
      </c>
      <c r="G34" s="6">
        <v>6</v>
      </c>
      <c r="H34" s="11">
        <f t="shared" si="0"/>
        <v>27.5699276551613</v>
      </c>
      <c r="I34" s="11">
        <f t="shared" si="1"/>
        <v>300.719927655161</v>
      </c>
      <c r="J34" s="11">
        <f t="shared" si="2"/>
        <v>0.457615573363569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1.60000762786773</v>
      </c>
      <c r="P34" s="11">
        <f t="shared" si="5"/>
        <v>0.732188408012776</v>
      </c>
      <c r="Q34" s="16">
        <f t="shared" si="6"/>
        <v>0.0951844930416608</v>
      </c>
      <c r="R34" s="11">
        <f t="shared" si="7"/>
        <v>0.129143083333333</v>
      </c>
      <c r="S34" s="17">
        <f t="shared" si="8"/>
        <v>0.737046774669138</v>
      </c>
      <c r="T34" s="3">
        <v>0.01</v>
      </c>
      <c r="U34" s="18">
        <f t="shared" si="9"/>
        <v>0.00737046774669138</v>
      </c>
      <c r="V34" s="17"/>
      <c r="W34" s="3"/>
      <c r="X34" s="18"/>
      <c r="Y34" s="19">
        <v>0.05</v>
      </c>
      <c r="Z34" s="3">
        <v>0.21</v>
      </c>
      <c r="AA34" s="20">
        <f t="shared" si="10"/>
        <v>0.0105</v>
      </c>
      <c r="AB34" s="3">
        <v>0.02</v>
      </c>
      <c r="AC34" s="3">
        <v>0.29</v>
      </c>
      <c r="AD34" s="20">
        <f t="shared" si="11"/>
        <v>0.0058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0.0403704677466914</v>
      </c>
      <c r="AR34" s="25">
        <f t="shared" si="15"/>
        <v>99.3408333333333</v>
      </c>
      <c r="AS34" s="1">
        <f t="shared" si="16"/>
        <v>0.13</v>
      </c>
      <c r="AT34" s="2">
        <f>$E$4/12</f>
        <v>0.00833333333333333</v>
      </c>
      <c r="AU34" s="1">
        <f t="shared" si="17"/>
        <v>29.1090806323261</v>
      </c>
    </row>
    <row r="35" s="1" customFormat="1" spans="1:47">
      <c r="A35" s="6"/>
      <c r="B35" s="6"/>
      <c r="C35" s="9">
        <v>6</v>
      </c>
      <c r="D35" s="12">
        <v>29.3433786273333</v>
      </c>
      <c r="E35" s="13">
        <f t="shared" si="18"/>
        <v>27.5699276551613</v>
      </c>
      <c r="F35" s="9" t="s">
        <v>109</v>
      </c>
      <c r="G35" s="6">
        <v>7</v>
      </c>
      <c r="H35" s="11">
        <f t="shared" si="0"/>
        <v>29.3433786273333</v>
      </c>
      <c r="I35" s="11">
        <f t="shared" si="1"/>
        <v>302.493378627333</v>
      </c>
      <c r="J35" s="11">
        <f t="shared" si="2"/>
        <v>0.553275453611506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1.86122755318829</v>
      </c>
      <c r="P35" s="11">
        <f t="shared" si="5"/>
        <v>1.02977151876448</v>
      </c>
      <c r="Q35" s="16">
        <f t="shared" si="6"/>
        <v>0.133870297439383</v>
      </c>
      <c r="R35" s="11">
        <f t="shared" si="7"/>
        <v>0.129143083333333</v>
      </c>
      <c r="S35" s="17">
        <f t="shared" si="8"/>
        <v>1.03660446989521</v>
      </c>
      <c r="T35" s="3">
        <v>0.01</v>
      </c>
      <c r="U35" s="18">
        <f t="shared" si="9"/>
        <v>0.0103660446989521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0.0433660446989521</v>
      </c>
      <c r="AR35" s="25">
        <f t="shared" si="15"/>
        <v>99.3408333333333</v>
      </c>
      <c r="AS35" s="1">
        <f t="shared" si="16"/>
        <v>0.13</v>
      </c>
      <c r="AT35" s="2">
        <f>$E$4/12</f>
        <v>0.00833333333333333</v>
      </c>
      <c r="AU35" s="1">
        <f t="shared" si="17"/>
        <v>31.2690380445322</v>
      </c>
    </row>
    <row r="36" s="1" customFormat="1" spans="1:47">
      <c r="A36" s="6"/>
      <c r="B36" s="6"/>
      <c r="C36" s="9">
        <v>7</v>
      </c>
      <c r="D36" s="12">
        <v>28.7808366070968</v>
      </c>
      <c r="E36" s="13">
        <f t="shared" si="18"/>
        <v>29.3433786273333</v>
      </c>
      <c r="F36" s="9" t="s">
        <v>109</v>
      </c>
      <c r="G36" s="6">
        <v>8</v>
      </c>
      <c r="H36" s="11">
        <f t="shared" si="0"/>
        <v>28.7808366070968</v>
      </c>
      <c r="I36" s="11">
        <f t="shared" si="1"/>
        <v>301.930836607097</v>
      </c>
      <c r="J36" s="11">
        <f t="shared" si="2"/>
        <v>0.521069871458912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1.82486436775714</v>
      </c>
      <c r="P36" s="11">
        <f t="shared" si="5"/>
        <v>0.950881841537161</v>
      </c>
      <c r="Q36" s="16">
        <f t="shared" si="6"/>
        <v>0.123614639399831</v>
      </c>
      <c r="R36" s="11">
        <f t="shared" si="7"/>
        <v>0.129143083333333</v>
      </c>
      <c r="S36" s="17">
        <f t="shared" si="8"/>
        <v>0.957191327705623</v>
      </c>
      <c r="T36" s="3">
        <v>0.01</v>
      </c>
      <c r="U36" s="18">
        <f t="shared" si="9"/>
        <v>0.00957191327705623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0.0425719132770562</v>
      </c>
      <c r="AR36" s="25">
        <f t="shared" si="15"/>
        <v>99.3408333333333</v>
      </c>
      <c r="AS36" s="1">
        <f t="shared" si="16"/>
        <v>0.13</v>
      </c>
      <c r="AT36" s="2">
        <f>$E$4/12</f>
        <v>0.00833333333333333</v>
      </c>
      <c r="AU36" s="1">
        <f t="shared" si="17"/>
        <v>30.6964304706572</v>
      </c>
    </row>
    <row r="37" s="1" customFormat="1" spans="1:47">
      <c r="A37" s="6"/>
      <c r="B37" s="6"/>
      <c r="C37" s="9">
        <v>8</v>
      </c>
      <c r="D37" s="12">
        <v>27.7461681174193</v>
      </c>
      <c r="E37" s="13">
        <f t="shared" si="18"/>
        <v>28.7808366070968</v>
      </c>
      <c r="F37" s="9" t="s">
        <v>109</v>
      </c>
      <c r="G37" s="6">
        <v>9</v>
      </c>
      <c r="H37" s="11">
        <f t="shared" si="0"/>
        <v>27.7461681174193</v>
      </c>
      <c r="I37" s="11">
        <f t="shared" si="1"/>
        <v>300.896168117419</v>
      </c>
      <c r="J37" s="11">
        <f t="shared" si="2"/>
        <v>0.466376860743323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1.86739085955331</v>
      </c>
      <c r="P37" s="11">
        <f t="shared" si="5"/>
        <v>0.870907886859248</v>
      </c>
      <c r="Q37" s="16">
        <f t="shared" si="6"/>
        <v>0.113218025291702</v>
      </c>
      <c r="R37" s="11">
        <f t="shared" si="7"/>
        <v>0.129143083333333</v>
      </c>
      <c r="S37" s="17">
        <f t="shared" si="8"/>
        <v>0.876686713445378</v>
      </c>
      <c r="T37" s="3">
        <v>0.01</v>
      </c>
      <c r="U37" s="18">
        <f t="shared" si="9"/>
        <v>0.00876686713445378</v>
      </c>
      <c r="V37" s="17"/>
      <c r="W37" s="3"/>
      <c r="X37" s="18"/>
      <c r="Y37" s="19">
        <v>0.05</v>
      </c>
      <c r="Z37" s="3">
        <v>0.21</v>
      </c>
      <c r="AA37" s="20">
        <f t="shared" si="10"/>
        <v>0.0105</v>
      </c>
      <c r="AB37" s="3">
        <v>0.02</v>
      </c>
      <c r="AC37" s="3">
        <v>0.29</v>
      </c>
      <c r="AD37" s="20">
        <f t="shared" si="11"/>
        <v>0.0058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0.0417668671344538</v>
      </c>
      <c r="AR37" s="25">
        <f t="shared" si="15"/>
        <v>99.3408333333333</v>
      </c>
      <c r="AS37" s="1">
        <f t="shared" si="16"/>
        <v>0.13</v>
      </c>
      <c r="AT37" s="2">
        <f>$E$4/12</f>
        <v>0.00833333333333333</v>
      </c>
      <c r="AU37" s="1">
        <f t="shared" si="17"/>
        <v>30.1159528496201</v>
      </c>
    </row>
    <row r="38" s="1" customFormat="1" spans="1:47">
      <c r="A38" s="6"/>
      <c r="B38" s="6"/>
      <c r="C38" s="9">
        <v>9</v>
      </c>
      <c r="D38" s="12">
        <v>26.821836524</v>
      </c>
      <c r="E38" s="13">
        <f t="shared" si="18"/>
        <v>27.7461681174193</v>
      </c>
      <c r="F38" s="9" t="s">
        <v>109</v>
      </c>
      <c r="G38" s="6">
        <v>10</v>
      </c>
      <c r="H38" s="11">
        <f t="shared" si="0"/>
        <v>26.821836524</v>
      </c>
      <c r="I38" s="11">
        <f t="shared" si="1"/>
        <v>299.971836524</v>
      </c>
      <c r="J38" s="11">
        <f t="shared" si="2"/>
        <v>0.422116883987506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1.9898913060274</v>
      </c>
      <c r="P38" s="11">
        <f t="shared" si="5"/>
        <v>0.839966717574112</v>
      </c>
      <c r="Q38" s="16">
        <f t="shared" si="6"/>
        <v>0.109195673284635</v>
      </c>
      <c r="R38" s="11">
        <f t="shared" si="7"/>
        <v>0.129143083333333</v>
      </c>
      <c r="S38" s="17">
        <f t="shared" si="8"/>
        <v>0.845540236969472</v>
      </c>
      <c r="T38" s="3">
        <v>0.01</v>
      </c>
      <c r="U38" s="18">
        <f t="shared" si="9"/>
        <v>0.00845540236969472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0.0379054023696947</v>
      </c>
      <c r="AR38" s="25">
        <f t="shared" si="15"/>
        <v>99.3408333333333</v>
      </c>
      <c r="AS38" s="1">
        <f t="shared" si="16"/>
        <v>0.13</v>
      </c>
      <c r="AT38" s="2">
        <f>$E$4/12</f>
        <v>0.00833333333333333</v>
      </c>
      <c r="AU38" s="1">
        <f t="shared" si="17"/>
        <v>27.3316479983227</v>
      </c>
    </row>
    <row r="39" s="1" customFormat="1" spans="1:47">
      <c r="A39" s="6"/>
      <c r="B39" s="6"/>
      <c r="C39" s="9">
        <v>10</v>
      </c>
      <c r="D39" s="12">
        <v>26.007001133871</v>
      </c>
      <c r="E39" s="13">
        <f t="shared" si="18"/>
        <v>26.821836524</v>
      </c>
      <c r="F39" s="9" t="s">
        <v>109</v>
      </c>
      <c r="G39" s="6">
        <v>11</v>
      </c>
      <c r="H39" s="11">
        <f t="shared" si="0"/>
        <v>26.007001133871</v>
      </c>
      <c r="I39" s="11">
        <f t="shared" si="1"/>
        <v>299.157001133871</v>
      </c>
      <c r="J39" s="11">
        <f t="shared" si="2"/>
        <v>0.386399309256162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1.09242835903062</v>
      </c>
      <c r="O39" s="11">
        <f t="shared" si="19"/>
        <v>1.050904562756</v>
      </c>
      <c r="P39" s="11">
        <f t="shared" si="5"/>
        <v>0.406068797143066</v>
      </c>
      <c r="Q39" s="16">
        <f t="shared" si="6"/>
        <v>0.0527889436285986</v>
      </c>
      <c r="R39" s="11">
        <f t="shared" si="7"/>
        <v>0.129143083333333</v>
      </c>
      <c r="S39" s="17">
        <f t="shared" si="8"/>
        <v>0.408763228088216</v>
      </c>
      <c r="T39" s="3">
        <v>0.01</v>
      </c>
      <c r="U39" s="18">
        <f t="shared" si="9"/>
        <v>0.00408763228088216</v>
      </c>
      <c r="V39" s="17"/>
      <c r="W39" s="3"/>
      <c r="X39" s="18"/>
      <c r="Y39" s="19">
        <v>0.04</v>
      </c>
      <c r="Z39" s="3">
        <v>0.21</v>
      </c>
      <c r="AA39" s="20">
        <f t="shared" si="10"/>
        <v>0.0084</v>
      </c>
      <c r="AB39" s="3">
        <v>0.015</v>
      </c>
      <c r="AC39" s="3">
        <v>0.29</v>
      </c>
      <c r="AD39" s="20">
        <f t="shared" si="11"/>
        <v>0.00435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0.0335376322808822</v>
      </c>
      <c r="AR39" s="25">
        <f t="shared" si="15"/>
        <v>99.3408333333333</v>
      </c>
      <c r="AS39" s="1">
        <f t="shared" si="16"/>
        <v>0.13</v>
      </c>
      <c r="AT39" s="2">
        <f>$E$4/12</f>
        <v>0.00833333333333333</v>
      </c>
      <c r="AU39" s="1">
        <f t="shared" si="17"/>
        <v>24.182272259194</v>
      </c>
    </row>
    <row r="40" s="1" customFormat="1" spans="1:48">
      <c r="A40" s="6"/>
      <c r="B40" s="6"/>
      <c r="C40" s="9">
        <v>11</v>
      </c>
      <c r="D40" s="12">
        <v>23.3962717703333</v>
      </c>
      <c r="E40" s="13">
        <f t="shared" si="18"/>
        <v>26.007001133871</v>
      </c>
      <c r="F40" s="9" t="s">
        <v>111</v>
      </c>
      <c r="G40" s="6">
        <v>12</v>
      </c>
      <c r="H40" s="11">
        <f t="shared" si="0"/>
        <v>23.3962717703333</v>
      </c>
      <c r="I40" s="11">
        <f t="shared" si="1"/>
        <v>296.546271770333</v>
      </c>
      <c r="J40" s="11">
        <f t="shared" si="2"/>
        <v>0.290130504732999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1.63824409894626</v>
      </c>
      <c r="P40" s="11">
        <f t="shared" si="5"/>
        <v>0.475304587303137</v>
      </c>
      <c r="Q40" s="16">
        <f t="shared" si="6"/>
        <v>0.0617895963494078</v>
      </c>
      <c r="R40" s="11">
        <f t="shared" si="7"/>
        <v>0.129143083333333</v>
      </c>
      <c r="S40" s="17">
        <f t="shared" si="8"/>
        <v>0.478458425759604</v>
      </c>
      <c r="T40" s="3">
        <v>0.01</v>
      </c>
      <c r="U40" s="18">
        <f t="shared" si="9"/>
        <v>0.00478458425759604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0.028584584257596</v>
      </c>
      <c r="AR40" s="25">
        <f t="shared" si="15"/>
        <v>99.3408333333333</v>
      </c>
      <c r="AS40" s="1">
        <f t="shared" si="16"/>
        <v>0.13</v>
      </c>
      <c r="AT40" s="2">
        <f>$E$4/12</f>
        <v>0.00833333333333333</v>
      </c>
      <c r="AU40" s="1">
        <f t="shared" si="17"/>
        <v>20.6108825197864</v>
      </c>
      <c r="AV40" s="1">
        <f>SUM(AU29:AU40)</f>
        <v>307.281680728823</v>
      </c>
    </row>
    <row r="41" s="1" customFormat="1" spans="1:46">
      <c r="A41" s="6"/>
      <c r="B41" s="6"/>
      <c r="C41" s="9">
        <v>12</v>
      </c>
      <c r="D41" s="12">
        <v>20.5489885167742</v>
      </c>
      <c r="E41" s="13">
        <f t="shared" si="18"/>
        <v>23.3962717703333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20.82</v>
      </c>
      <c r="E44" s="9"/>
      <c r="F44" s="9"/>
      <c r="G44" s="6">
        <v>1</v>
      </c>
      <c r="H44" s="11">
        <f t="shared" ref="H44:H55" si="20">E45</f>
        <v>20.82</v>
      </c>
      <c r="I44" s="11">
        <f t="shared" ref="I44:I55" si="21">H44+273.15</f>
        <v>293.97</v>
      </c>
      <c r="J44" s="11">
        <f t="shared" ref="J44:J55" si="22">EXP(($C$18*(I44-$C$16))/($C$19*I44*$C$16))</f>
        <v>0.217583584538396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0.211569574261755</v>
      </c>
      <c r="Q44" s="16">
        <f t="shared" ref="Q44:Q55" si="26">P44*$B$46</f>
        <v>0.0275040446540281</v>
      </c>
      <c r="R44" s="11">
        <f t="shared" ref="R44:R55" si="27">L44*$B$46</f>
        <v>0.1264068</v>
      </c>
      <c r="S44" s="17">
        <f t="shared" ref="S44:S55" si="28">Q44/R44</f>
        <v>0.217583584538396</v>
      </c>
      <c r="T44" s="3">
        <v>0.01</v>
      </c>
      <c r="U44" s="18">
        <f t="shared" ref="U44:U55" si="29">S44*T44</f>
        <v>0.00217583584538396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0.021275835845384</v>
      </c>
      <c r="AR44" s="25">
        <f t="shared" ref="AR44:AR55" si="35">$B$44/12</f>
        <v>97.236</v>
      </c>
      <c r="AS44" s="1">
        <f t="shared" ref="AS44:AS55" si="36">$B$46</f>
        <v>0.13</v>
      </c>
      <c r="AT44" s="2">
        <f>$E$3/12</f>
        <v>5.38333333333333</v>
      </c>
      <c r="AU44" s="1">
        <f t="shared" ref="AU44:AU55" si="37">AT44*10000*AS44*0.67*AR44*AQ44</f>
        <v>9700.25481277637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19.9875215090323</v>
      </c>
      <c r="E45" s="13">
        <f t="shared" ref="E45:E56" si="38">D44</f>
        <v>20.82</v>
      </c>
      <c r="F45" s="9" t="s">
        <v>109</v>
      </c>
      <c r="G45" s="6">
        <v>2</v>
      </c>
      <c r="H45" s="11">
        <f t="shared" si="20"/>
        <v>19.9875215090323</v>
      </c>
      <c r="I45" s="11">
        <f t="shared" si="21"/>
        <v>293.137521509032</v>
      </c>
      <c r="J45" s="11">
        <f t="shared" si="22"/>
        <v>0.198050300281086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1.73315042573825</v>
      </c>
      <c r="P45" s="11">
        <f t="shared" si="25"/>
        <v>0.343250962249751</v>
      </c>
      <c r="Q45" s="16">
        <f t="shared" si="26"/>
        <v>0.0446226250924676</v>
      </c>
      <c r="R45" s="11">
        <f t="shared" si="27"/>
        <v>0.1264068</v>
      </c>
      <c r="S45" s="17">
        <f t="shared" si="28"/>
        <v>0.353008106308107</v>
      </c>
      <c r="T45" s="3">
        <v>0.01</v>
      </c>
      <c r="U45" s="18">
        <f t="shared" si="29"/>
        <v>0.00353008106308107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0.0226300810630811</v>
      </c>
      <c r="AR45" s="25">
        <f t="shared" si="35"/>
        <v>97.236</v>
      </c>
      <c r="AS45" s="1">
        <f t="shared" si="36"/>
        <v>0.13</v>
      </c>
      <c r="AT45" s="2">
        <f>$E$3/12</f>
        <v>5.38333333333333</v>
      </c>
      <c r="AU45" s="1">
        <f t="shared" si="37"/>
        <v>10317.6934782235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23.1872722857143</v>
      </c>
      <c r="E46" s="13">
        <f t="shared" si="38"/>
        <v>19.9875215090323</v>
      </c>
      <c r="F46" s="9" t="s">
        <v>109</v>
      </c>
      <c r="G46" s="6">
        <v>3</v>
      </c>
      <c r="H46" s="11">
        <f t="shared" si="20"/>
        <v>23.1872722857143</v>
      </c>
      <c r="I46" s="11">
        <f t="shared" si="21"/>
        <v>296.337272285714</v>
      </c>
      <c r="J46" s="11">
        <f t="shared" si="22"/>
        <v>0.283489147340607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2.36225946348849</v>
      </c>
      <c r="P46" s="11">
        <f t="shared" si="25"/>
        <v>0.669674921101634</v>
      </c>
      <c r="Q46" s="16">
        <f t="shared" si="26"/>
        <v>0.0870577397432124</v>
      </c>
      <c r="R46" s="11">
        <f t="shared" si="27"/>
        <v>0.1264068</v>
      </c>
      <c r="S46" s="17">
        <f t="shared" si="28"/>
        <v>0.688710890104112</v>
      </c>
      <c r="T46" s="3">
        <v>0.01</v>
      </c>
      <c r="U46" s="18">
        <f t="shared" si="29"/>
        <v>0.00688710890104112</v>
      </c>
      <c r="V46" s="17"/>
      <c r="W46" s="3"/>
      <c r="X46" s="18"/>
      <c r="Y46" s="19">
        <v>0.04</v>
      </c>
      <c r="Z46" s="3">
        <v>0.29</v>
      </c>
      <c r="AA46" s="20">
        <f t="shared" si="30"/>
        <v>0.0116</v>
      </c>
      <c r="AB46" s="3">
        <v>0.015</v>
      </c>
      <c r="AC46" s="3">
        <v>0.28</v>
      </c>
      <c r="AD46" s="20">
        <f t="shared" si="31"/>
        <v>0.0042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0.0331871089010411</v>
      </c>
      <c r="AR46" s="25">
        <f t="shared" si="35"/>
        <v>97.236</v>
      </c>
      <c r="AS46" s="1">
        <f t="shared" si="36"/>
        <v>0.13</v>
      </c>
      <c r="AT46" s="2">
        <f>$E$3/12</f>
        <v>5.38333333333333</v>
      </c>
      <c r="AU46" s="1">
        <f t="shared" si="37"/>
        <v>15130.9408090448</v>
      </c>
    </row>
    <row r="47" s="1" customFormat="1" spans="1:47">
      <c r="A47" s="6"/>
      <c r="B47" s="6"/>
      <c r="C47" s="9">
        <v>3</v>
      </c>
      <c r="D47" s="12">
        <v>24.2484623480645</v>
      </c>
      <c r="E47" s="13">
        <f t="shared" si="38"/>
        <v>23.1872722857143</v>
      </c>
      <c r="F47" s="9" t="s">
        <v>109</v>
      </c>
      <c r="G47" s="6">
        <v>4</v>
      </c>
      <c r="H47" s="11">
        <f t="shared" si="20"/>
        <v>24.2484623480645</v>
      </c>
      <c r="I47" s="11">
        <f t="shared" si="21"/>
        <v>297.398462348064</v>
      </c>
      <c r="J47" s="11">
        <f t="shared" si="22"/>
        <v>0.318752849670931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2.66494454238686</v>
      </c>
      <c r="P47" s="11">
        <f t="shared" si="25"/>
        <v>0.849458667100808</v>
      </c>
      <c r="Q47" s="16">
        <f t="shared" si="26"/>
        <v>0.110429626723105</v>
      </c>
      <c r="R47" s="11">
        <f t="shared" si="27"/>
        <v>0.1264068</v>
      </c>
      <c r="S47" s="17">
        <f t="shared" si="28"/>
        <v>0.873605112407758</v>
      </c>
      <c r="T47" s="3">
        <v>0.01</v>
      </c>
      <c r="U47" s="18">
        <f t="shared" si="29"/>
        <v>0.00873605112407758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0.0350360511240776</v>
      </c>
      <c r="AR47" s="25">
        <f t="shared" si="35"/>
        <v>97.236</v>
      </c>
      <c r="AS47" s="1">
        <f t="shared" si="36"/>
        <v>0.13</v>
      </c>
      <c r="AT47" s="2">
        <f>$E$3/12</f>
        <v>5.38333333333333</v>
      </c>
      <c r="AU47" s="1">
        <f t="shared" si="37"/>
        <v>15973.9258192645</v>
      </c>
    </row>
    <row r="48" s="1" customFormat="1" spans="1:47">
      <c r="A48" s="6"/>
      <c r="B48" s="6"/>
      <c r="C48" s="9">
        <v>4</v>
      </c>
      <c r="D48" s="12">
        <v>27.2375911576667</v>
      </c>
      <c r="E48" s="13">
        <f t="shared" si="38"/>
        <v>24.2484623480645</v>
      </c>
      <c r="F48" s="9" t="s">
        <v>109</v>
      </c>
      <c r="G48" s="6">
        <v>5</v>
      </c>
      <c r="H48" s="11">
        <f t="shared" si="20"/>
        <v>27.2375911576667</v>
      </c>
      <c r="I48" s="11">
        <f t="shared" si="21"/>
        <v>300.387591157667</v>
      </c>
      <c r="J48" s="11">
        <f t="shared" si="22"/>
        <v>0.44151301143213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1.72471158152175</v>
      </c>
      <c r="O48" s="11">
        <f t="shared" si="39"/>
        <v>1.0631342937643</v>
      </c>
      <c r="P48" s="11">
        <f t="shared" si="25"/>
        <v>0.469387623596648</v>
      </c>
      <c r="Q48" s="16">
        <f t="shared" si="26"/>
        <v>0.0610203910675642</v>
      </c>
      <c r="R48" s="11">
        <f t="shared" si="27"/>
        <v>0.1264068</v>
      </c>
      <c r="S48" s="17">
        <f t="shared" si="28"/>
        <v>0.482730288778485</v>
      </c>
      <c r="T48" s="3">
        <v>0.01</v>
      </c>
      <c r="U48" s="18">
        <f t="shared" si="29"/>
        <v>0.00482730288778485</v>
      </c>
      <c r="V48" s="17"/>
      <c r="W48" s="3"/>
      <c r="X48" s="18"/>
      <c r="Y48" s="19">
        <v>0.05</v>
      </c>
      <c r="Z48" s="3">
        <v>0.29</v>
      </c>
      <c r="AA48" s="20">
        <f t="shared" si="30"/>
        <v>0.0145</v>
      </c>
      <c r="AB48" s="3">
        <v>0.02</v>
      </c>
      <c r="AC48" s="3">
        <v>0.28</v>
      </c>
      <c r="AD48" s="20">
        <f t="shared" si="31"/>
        <v>0.0056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0.0371773028877849</v>
      </c>
      <c r="AR48" s="25">
        <f t="shared" si="35"/>
        <v>97.236</v>
      </c>
      <c r="AS48" s="1">
        <f t="shared" si="36"/>
        <v>0.13</v>
      </c>
      <c r="AT48" s="2">
        <f>$E$3/12</f>
        <v>5.38333333333333</v>
      </c>
      <c r="AU48" s="1">
        <f t="shared" si="37"/>
        <v>16950.1830096853</v>
      </c>
    </row>
    <row r="49" s="1" customFormat="1" spans="1:47">
      <c r="A49" s="6"/>
      <c r="B49" s="6"/>
      <c r="C49" s="9">
        <v>5</v>
      </c>
      <c r="D49" s="12">
        <v>27.5699276551613</v>
      </c>
      <c r="E49" s="13">
        <f t="shared" si="38"/>
        <v>27.2375911576667</v>
      </c>
      <c r="F49" s="9" t="s">
        <v>111</v>
      </c>
      <c r="G49" s="6">
        <v>6</v>
      </c>
      <c r="H49" s="11">
        <f t="shared" si="20"/>
        <v>27.5699276551613</v>
      </c>
      <c r="I49" s="11">
        <f t="shared" si="21"/>
        <v>300.719927655161</v>
      </c>
      <c r="J49" s="11">
        <f t="shared" si="22"/>
        <v>0.457615573363569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1.56610667016765</v>
      </c>
      <c r="P49" s="11">
        <f t="shared" si="25"/>
        <v>0.716674801817281</v>
      </c>
      <c r="Q49" s="16">
        <f t="shared" si="26"/>
        <v>0.0931677242362466</v>
      </c>
      <c r="R49" s="11">
        <f t="shared" si="27"/>
        <v>0.1264068</v>
      </c>
      <c r="S49" s="17">
        <f t="shared" si="28"/>
        <v>0.737046774669136</v>
      </c>
      <c r="T49" s="3">
        <v>0.01</v>
      </c>
      <c r="U49" s="18">
        <f t="shared" si="29"/>
        <v>0.00737046774669136</v>
      </c>
      <c r="V49" s="17"/>
      <c r="W49" s="3"/>
      <c r="X49" s="18"/>
      <c r="Y49" s="19">
        <v>0.05</v>
      </c>
      <c r="Z49" s="3">
        <v>0.29</v>
      </c>
      <c r="AA49" s="20">
        <f t="shared" si="30"/>
        <v>0.0145</v>
      </c>
      <c r="AB49" s="3">
        <v>0.02</v>
      </c>
      <c r="AC49" s="3">
        <v>0.28</v>
      </c>
      <c r="AD49" s="20">
        <f t="shared" si="31"/>
        <v>0.0056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0.0397204677466914</v>
      </c>
      <c r="AR49" s="25">
        <f t="shared" si="35"/>
        <v>97.236</v>
      </c>
      <c r="AS49" s="1">
        <f t="shared" si="36"/>
        <v>0.13</v>
      </c>
      <c r="AT49" s="2">
        <f>$E$3/12</f>
        <v>5.38333333333333</v>
      </c>
      <c r="AU49" s="1">
        <f t="shared" si="37"/>
        <v>18109.683738191</v>
      </c>
    </row>
    <row r="50" s="1" customFormat="1" spans="1:47">
      <c r="A50" s="6"/>
      <c r="B50" s="6"/>
      <c r="C50" s="9">
        <v>6</v>
      </c>
      <c r="D50" s="12">
        <v>29.3433786273333</v>
      </c>
      <c r="E50" s="13">
        <f t="shared" si="38"/>
        <v>27.5699276551613</v>
      </c>
      <c r="F50" s="9" t="s">
        <v>109</v>
      </c>
      <c r="G50" s="6">
        <v>7</v>
      </c>
      <c r="H50" s="11">
        <f t="shared" si="20"/>
        <v>29.3433786273333</v>
      </c>
      <c r="I50" s="11">
        <f t="shared" si="21"/>
        <v>302.493378627333</v>
      </c>
      <c r="J50" s="11">
        <f t="shared" si="22"/>
        <v>0.553275453611506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1.82179186835037</v>
      </c>
      <c r="P50" s="11">
        <f t="shared" si="25"/>
        <v>1.00795272234731</v>
      </c>
      <c r="Q50" s="16">
        <f t="shared" si="26"/>
        <v>0.13103385390515</v>
      </c>
      <c r="R50" s="11">
        <f t="shared" si="27"/>
        <v>0.1264068</v>
      </c>
      <c r="S50" s="17">
        <f t="shared" si="28"/>
        <v>1.03660446989521</v>
      </c>
      <c r="T50" s="3">
        <v>0.01</v>
      </c>
      <c r="U50" s="18">
        <f t="shared" si="29"/>
        <v>0.0103660446989521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0.0427160446989521</v>
      </c>
      <c r="AR50" s="25">
        <f t="shared" si="35"/>
        <v>97.236</v>
      </c>
      <c r="AS50" s="1">
        <f t="shared" si="36"/>
        <v>0.13</v>
      </c>
      <c r="AT50" s="2">
        <f>$E$3/12</f>
        <v>5.38333333333333</v>
      </c>
      <c r="AU50" s="1">
        <f t="shared" si="37"/>
        <v>19475.4519251322</v>
      </c>
    </row>
    <row r="51" s="1" customFormat="1" spans="1:47">
      <c r="A51" s="6"/>
      <c r="B51" s="6"/>
      <c r="C51" s="9">
        <v>7</v>
      </c>
      <c r="D51" s="12">
        <v>28.7808366070968</v>
      </c>
      <c r="E51" s="13">
        <f t="shared" si="38"/>
        <v>29.3433786273333</v>
      </c>
      <c r="F51" s="9" t="s">
        <v>109</v>
      </c>
      <c r="G51" s="6">
        <v>8</v>
      </c>
      <c r="H51" s="11">
        <f t="shared" si="20"/>
        <v>28.7808366070968</v>
      </c>
      <c r="I51" s="11">
        <f t="shared" si="21"/>
        <v>301.930836607097</v>
      </c>
      <c r="J51" s="11">
        <f t="shared" si="22"/>
        <v>0.521069871458912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1.78619914600307</v>
      </c>
      <c r="P51" s="11">
        <f t="shared" si="25"/>
        <v>0.930734559407837</v>
      </c>
      <c r="Q51" s="16">
        <f t="shared" si="26"/>
        <v>0.120995492723019</v>
      </c>
      <c r="R51" s="11">
        <f t="shared" si="27"/>
        <v>0.1264068</v>
      </c>
      <c r="S51" s="17">
        <f t="shared" si="28"/>
        <v>0.95719132770562</v>
      </c>
      <c r="T51" s="3">
        <v>0.01</v>
      </c>
      <c r="U51" s="18">
        <f t="shared" si="29"/>
        <v>0.0095719132770562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0.0419219132770562</v>
      </c>
      <c r="AR51" s="25">
        <f t="shared" si="35"/>
        <v>97.236</v>
      </c>
      <c r="AS51" s="1">
        <f t="shared" si="36"/>
        <v>0.13</v>
      </c>
      <c r="AT51" s="2">
        <f>$E$3/12</f>
        <v>5.38333333333333</v>
      </c>
      <c r="AU51" s="1">
        <f t="shared" si="37"/>
        <v>19113.3849678948</v>
      </c>
    </row>
    <row r="52" s="1" customFormat="1" spans="1:47">
      <c r="A52" s="6"/>
      <c r="B52" s="6"/>
      <c r="C52" s="9">
        <v>8</v>
      </c>
      <c r="D52" s="12">
        <v>27.7461681174193</v>
      </c>
      <c r="E52" s="13">
        <f t="shared" si="38"/>
        <v>28.7808366070968</v>
      </c>
      <c r="F52" s="9" t="s">
        <v>109</v>
      </c>
      <c r="G52" s="6">
        <v>9</v>
      </c>
      <c r="H52" s="11">
        <f t="shared" si="20"/>
        <v>27.7461681174193</v>
      </c>
      <c r="I52" s="11">
        <f t="shared" si="21"/>
        <v>300.896168117419</v>
      </c>
      <c r="J52" s="11">
        <f t="shared" si="22"/>
        <v>0.466376860743323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1.82782458659523</v>
      </c>
      <c r="P52" s="11">
        <f t="shared" si="25"/>
        <v>0.852455092685745</v>
      </c>
      <c r="Q52" s="16">
        <f t="shared" si="26"/>
        <v>0.110819162049147</v>
      </c>
      <c r="R52" s="11">
        <f t="shared" si="27"/>
        <v>0.1264068</v>
      </c>
      <c r="S52" s="17">
        <f t="shared" si="28"/>
        <v>0.876686713445376</v>
      </c>
      <c r="T52" s="3">
        <v>0.01</v>
      </c>
      <c r="U52" s="18">
        <f t="shared" si="29"/>
        <v>0.00876686713445375</v>
      </c>
      <c r="V52" s="17"/>
      <c r="W52" s="3"/>
      <c r="X52" s="18"/>
      <c r="Y52" s="19">
        <v>0.05</v>
      </c>
      <c r="Z52" s="3">
        <v>0.29</v>
      </c>
      <c r="AA52" s="20">
        <f t="shared" si="30"/>
        <v>0.0145</v>
      </c>
      <c r="AB52" s="3">
        <v>0.02</v>
      </c>
      <c r="AC52" s="3">
        <v>0.28</v>
      </c>
      <c r="AD52" s="20">
        <f t="shared" si="31"/>
        <v>0.0056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0.0411168671344538</v>
      </c>
      <c r="AR52" s="25">
        <f t="shared" si="35"/>
        <v>97.236</v>
      </c>
      <c r="AS52" s="1">
        <f t="shared" si="36"/>
        <v>0.13</v>
      </c>
      <c r="AT52" s="2">
        <f>$E$3/12</f>
        <v>5.38333333333333</v>
      </c>
      <c r="AU52" s="1">
        <f t="shared" si="37"/>
        <v>18746.3416810393</v>
      </c>
    </row>
    <row r="53" s="1" customFormat="1" spans="1:47">
      <c r="A53" s="6"/>
      <c r="B53" s="6"/>
      <c r="C53" s="9">
        <v>9</v>
      </c>
      <c r="D53" s="12">
        <v>26.821836524</v>
      </c>
      <c r="E53" s="13">
        <f t="shared" si="38"/>
        <v>27.7461681174193</v>
      </c>
      <c r="F53" s="9" t="s">
        <v>109</v>
      </c>
      <c r="G53" s="6">
        <v>10</v>
      </c>
      <c r="H53" s="11">
        <f t="shared" si="20"/>
        <v>26.821836524</v>
      </c>
      <c r="I53" s="11">
        <f t="shared" si="21"/>
        <v>299.971836524</v>
      </c>
      <c r="J53" s="11">
        <f t="shared" si="22"/>
        <v>0.422116883987506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1.94772949390949</v>
      </c>
      <c r="P53" s="11">
        <f t="shared" si="25"/>
        <v>0.822169504819633</v>
      </c>
      <c r="Q53" s="16">
        <f t="shared" si="26"/>
        <v>0.106882035626552</v>
      </c>
      <c r="R53" s="11">
        <f t="shared" si="27"/>
        <v>0.1264068</v>
      </c>
      <c r="S53" s="17">
        <f t="shared" si="28"/>
        <v>0.84554023696947</v>
      </c>
      <c r="T53" s="3">
        <v>0.01</v>
      </c>
      <c r="U53" s="18">
        <f t="shared" si="29"/>
        <v>0.0084554023696947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0.0365054023696947</v>
      </c>
      <c r="AR53" s="25">
        <f t="shared" si="35"/>
        <v>97.236</v>
      </c>
      <c r="AS53" s="1">
        <f t="shared" si="36"/>
        <v>0.13</v>
      </c>
      <c r="AT53" s="2">
        <f>$E$3/12</f>
        <v>5.38333333333333</v>
      </c>
      <c r="AU53" s="1">
        <f t="shared" si="37"/>
        <v>16643.8445757137</v>
      </c>
    </row>
    <row r="54" s="1" customFormat="1" spans="1:47">
      <c r="A54" s="6"/>
      <c r="B54" s="6"/>
      <c r="C54" s="9">
        <v>10</v>
      </c>
      <c r="D54" s="12">
        <v>26.007001133871</v>
      </c>
      <c r="E54" s="13">
        <f t="shared" si="38"/>
        <v>26.821836524</v>
      </c>
      <c r="F54" s="9" t="s">
        <v>109</v>
      </c>
      <c r="G54" s="6">
        <v>11</v>
      </c>
      <c r="H54" s="11">
        <f t="shared" si="20"/>
        <v>26.007001133871</v>
      </c>
      <c r="I54" s="11">
        <f t="shared" si="21"/>
        <v>299.157001133871</v>
      </c>
      <c r="J54" s="11">
        <f t="shared" si="22"/>
        <v>0.386399309256162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1.06928198963536</v>
      </c>
      <c r="O54" s="11">
        <f t="shared" si="39"/>
        <v>1.02863799945449</v>
      </c>
      <c r="P54" s="11">
        <f t="shared" si="25"/>
        <v>0.397465012463856</v>
      </c>
      <c r="Q54" s="16">
        <f t="shared" si="26"/>
        <v>0.0516704516203013</v>
      </c>
      <c r="R54" s="11">
        <f t="shared" si="27"/>
        <v>0.1264068</v>
      </c>
      <c r="S54" s="17">
        <f t="shared" si="28"/>
        <v>0.408763228088214</v>
      </c>
      <c r="T54" s="3">
        <v>0.01</v>
      </c>
      <c r="U54" s="18">
        <f t="shared" si="29"/>
        <v>0.00408763228088214</v>
      </c>
      <c r="V54" s="17"/>
      <c r="W54" s="3"/>
      <c r="X54" s="18"/>
      <c r="Y54" s="19">
        <v>0.04</v>
      </c>
      <c r="Z54" s="3">
        <v>0.29</v>
      </c>
      <c r="AA54" s="20">
        <f t="shared" si="30"/>
        <v>0.0116</v>
      </c>
      <c r="AB54" s="3">
        <v>0.015</v>
      </c>
      <c r="AC54" s="3">
        <v>0.28</v>
      </c>
      <c r="AD54" s="20">
        <f t="shared" si="31"/>
        <v>0.0042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0.0321376322808821</v>
      </c>
      <c r="AR54" s="25">
        <f t="shared" si="35"/>
        <v>97.236</v>
      </c>
      <c r="AS54" s="1">
        <f t="shared" si="36"/>
        <v>0.13</v>
      </c>
      <c r="AT54" s="2">
        <f>$E$3/12</f>
        <v>5.38333333333333</v>
      </c>
      <c r="AU54" s="1">
        <f t="shared" si="37"/>
        <v>14652.4547599149</v>
      </c>
    </row>
    <row r="55" s="1" customFormat="1" spans="1:48">
      <c r="A55" s="6"/>
      <c r="B55" s="6"/>
      <c r="C55" s="9">
        <v>11</v>
      </c>
      <c r="D55" s="12">
        <v>23.3962717703333</v>
      </c>
      <c r="E55" s="13">
        <f t="shared" si="38"/>
        <v>26.007001133871</v>
      </c>
      <c r="F55" s="9" t="s">
        <v>111</v>
      </c>
      <c r="G55" s="6">
        <v>12</v>
      </c>
      <c r="H55" s="11">
        <f t="shared" si="20"/>
        <v>23.3962717703333</v>
      </c>
      <c r="I55" s="11">
        <f t="shared" si="21"/>
        <v>296.546271770333</v>
      </c>
      <c r="J55" s="11">
        <f t="shared" si="22"/>
        <v>0.290130504732999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1.60353298699064</v>
      </c>
      <c r="P55" s="11">
        <f t="shared" si="25"/>
        <v>0.465233834871607</v>
      </c>
      <c r="Q55" s="16">
        <f t="shared" si="26"/>
        <v>0.060480398533309</v>
      </c>
      <c r="R55" s="11">
        <f t="shared" si="27"/>
        <v>0.1264068</v>
      </c>
      <c r="S55" s="17">
        <f t="shared" si="28"/>
        <v>0.478458425759603</v>
      </c>
      <c r="T55" s="3">
        <v>0.01</v>
      </c>
      <c r="U55" s="18">
        <f t="shared" si="29"/>
        <v>0.00478458425759603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0.025634584257596</v>
      </c>
      <c r="AR55" s="25">
        <f t="shared" si="35"/>
        <v>97.236</v>
      </c>
      <c r="AS55" s="1">
        <f t="shared" si="36"/>
        <v>0.13</v>
      </c>
      <c r="AT55" s="2">
        <f>$E$3/12</f>
        <v>5.38333333333333</v>
      </c>
      <c r="AU55" s="1">
        <f t="shared" si="37"/>
        <v>11687.5313912622</v>
      </c>
      <c r="AV55" s="1">
        <f>SUM(AU44:AU55)</f>
        <v>186501.690968143</v>
      </c>
    </row>
    <row r="56" s="1" customFormat="1" spans="1:46">
      <c r="A56" s="6"/>
      <c r="B56" s="6"/>
      <c r="C56" s="9">
        <v>12</v>
      </c>
      <c r="D56" s="12">
        <v>20.5489885167742</v>
      </c>
      <c r="E56" s="13">
        <f t="shared" si="38"/>
        <v>23.3962717703333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20.82</v>
      </c>
      <c r="E60" s="9"/>
      <c r="F60" s="9"/>
      <c r="G60" s="6">
        <v>1</v>
      </c>
      <c r="H60" s="11">
        <f t="shared" ref="H60:H71" si="40">E61</f>
        <v>20.82</v>
      </c>
      <c r="I60" s="11">
        <f t="shared" ref="I60:I71" si="41">H60+273.15</f>
        <v>293.97</v>
      </c>
      <c r="J60" s="11">
        <f t="shared" ref="J60:J71" si="42">EXP(($C$18*(I60-$C$16))/($C$19*I60*$C$16))</f>
        <v>0.217583584538396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0.300200071587625</v>
      </c>
      <c r="Q60" s="16">
        <f t="shared" ref="Q60:Q71" si="46">P60*$B$62</f>
        <v>0.0300200071587625</v>
      </c>
      <c r="R60" s="11">
        <f t="shared" ref="R60:R71" si="47">L60*$B$62</f>
        <v>0.13797</v>
      </c>
      <c r="S60" s="17">
        <f t="shared" ref="S60:S71" si="48">Q60/R60</f>
        <v>0.217583584538396</v>
      </c>
      <c r="T60" s="3">
        <v>0.01</v>
      </c>
      <c r="U60" s="18">
        <f t="shared" ref="U60:U71" si="49">S60*T60</f>
        <v>0.00217583584538396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0.014475835845384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0.816666666666667</v>
      </c>
      <c r="AU60" s="1">
        <f t="shared" ref="AU60:AU71" si="57">AT60*10000*AS60*0.67*AR60*AQ60</f>
        <v>1092.8182680037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19.9875215090323</v>
      </c>
      <c r="E61" s="13">
        <f t="shared" ref="E61:E72" si="58">D60</f>
        <v>20.82</v>
      </c>
      <c r="F61" s="9" t="s">
        <v>109</v>
      </c>
      <c r="G61" s="6">
        <v>2</v>
      </c>
      <c r="H61" s="11">
        <f t="shared" si="40"/>
        <v>19.9875215090323</v>
      </c>
      <c r="I61" s="11">
        <f t="shared" si="41"/>
        <v>293.137521509032</v>
      </c>
      <c r="J61" s="11">
        <f t="shared" si="42"/>
        <v>0.198050300281086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2.45919992841238</v>
      </c>
      <c r="P61" s="11">
        <f t="shared" si="45"/>
        <v>0.487045284273295</v>
      </c>
      <c r="Q61" s="16">
        <f t="shared" si="46"/>
        <v>0.0487045284273295</v>
      </c>
      <c r="R61" s="11">
        <f t="shared" si="47"/>
        <v>0.13797</v>
      </c>
      <c r="S61" s="17">
        <f t="shared" si="48"/>
        <v>0.353008106308107</v>
      </c>
      <c r="T61" s="3">
        <v>0.01</v>
      </c>
      <c r="U61" s="18">
        <f t="shared" si="49"/>
        <v>0.00353008106308107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0.0158300810630811</v>
      </c>
      <c r="AR61" s="25">
        <f t="shared" si="55"/>
        <v>137.97</v>
      </c>
      <c r="AS61" s="1">
        <f t="shared" si="56"/>
        <v>0.1</v>
      </c>
      <c r="AT61" s="2">
        <f>$E$5/12</f>
        <v>0.816666666666667</v>
      </c>
      <c r="AU61" s="1">
        <f t="shared" si="57"/>
        <v>1195.05374021154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23.1872722857143</v>
      </c>
      <c r="E62" s="13">
        <f t="shared" si="58"/>
        <v>19.9875215090323</v>
      </c>
      <c r="F62" s="9" t="s">
        <v>109</v>
      </c>
      <c r="G62" s="6">
        <v>3</v>
      </c>
      <c r="H62" s="11">
        <f t="shared" si="40"/>
        <v>23.1872722857143</v>
      </c>
      <c r="I62" s="11">
        <f t="shared" si="41"/>
        <v>296.337272285714</v>
      </c>
      <c r="J62" s="11">
        <f t="shared" si="42"/>
        <v>0.283489147340607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3.35185464413908</v>
      </c>
      <c r="P62" s="11">
        <f t="shared" si="45"/>
        <v>0.950214415076643</v>
      </c>
      <c r="Q62" s="16">
        <f t="shared" si="46"/>
        <v>0.0950214415076643</v>
      </c>
      <c r="R62" s="11">
        <f t="shared" si="47"/>
        <v>0.13797</v>
      </c>
      <c r="S62" s="17">
        <f t="shared" si="48"/>
        <v>0.688710890104111</v>
      </c>
      <c r="T62" s="3">
        <v>0.01</v>
      </c>
      <c r="U62" s="18">
        <f t="shared" si="49"/>
        <v>0.00688710890104111</v>
      </c>
      <c r="V62" s="17"/>
      <c r="W62" s="3"/>
      <c r="X62" s="18"/>
      <c r="Y62" s="19">
        <v>0.04</v>
      </c>
      <c r="Z62" s="3">
        <v>0.06</v>
      </c>
      <c r="AA62" s="20">
        <f t="shared" si="50"/>
        <v>0.0024</v>
      </c>
      <c r="AB62" s="3">
        <v>0.015</v>
      </c>
      <c r="AC62" s="3">
        <v>0.63</v>
      </c>
      <c r="AD62" s="20">
        <f t="shared" si="51"/>
        <v>0.00945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0.0249371089010411</v>
      </c>
      <c r="AR62" s="25">
        <f t="shared" si="55"/>
        <v>137.97</v>
      </c>
      <c r="AS62" s="1">
        <f t="shared" si="56"/>
        <v>0.1</v>
      </c>
      <c r="AT62" s="2">
        <f>$E$5/12</f>
        <v>0.816666666666667</v>
      </c>
      <c r="AU62" s="1">
        <f t="shared" si="57"/>
        <v>1882.5668133661</v>
      </c>
    </row>
    <row r="63" s="1" customFormat="1" spans="1:47">
      <c r="A63" s="6"/>
      <c r="B63" s="6"/>
      <c r="C63" s="9">
        <v>3</v>
      </c>
      <c r="D63" s="12">
        <v>24.2484623480645</v>
      </c>
      <c r="E63" s="13">
        <f t="shared" si="58"/>
        <v>23.1872722857143</v>
      </c>
      <c r="F63" s="9" t="s">
        <v>109</v>
      </c>
      <c r="G63" s="6">
        <v>4</v>
      </c>
      <c r="H63" s="11">
        <f t="shared" si="40"/>
        <v>24.2484623480645</v>
      </c>
      <c r="I63" s="11">
        <f t="shared" si="41"/>
        <v>297.398462348064</v>
      </c>
      <c r="J63" s="11">
        <f t="shared" si="42"/>
        <v>0.318752849670931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3.78134022906244</v>
      </c>
      <c r="P63" s="11">
        <f t="shared" si="45"/>
        <v>1.20531297358898</v>
      </c>
      <c r="Q63" s="16">
        <f t="shared" si="46"/>
        <v>0.120531297358898</v>
      </c>
      <c r="R63" s="11">
        <f t="shared" si="47"/>
        <v>0.13797</v>
      </c>
      <c r="S63" s="17">
        <f t="shared" si="48"/>
        <v>0.873605112407758</v>
      </c>
      <c r="T63" s="3">
        <v>0.01</v>
      </c>
      <c r="U63" s="18">
        <f t="shared" si="49"/>
        <v>0.00873605112407758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0.0267860511240776</v>
      </c>
      <c r="AR63" s="25">
        <f t="shared" si="55"/>
        <v>137.97</v>
      </c>
      <c r="AS63" s="1">
        <f t="shared" si="56"/>
        <v>0.1</v>
      </c>
      <c r="AT63" s="2">
        <f>$E$5/12</f>
        <v>0.816666666666667</v>
      </c>
      <c r="AU63" s="1">
        <f t="shared" si="57"/>
        <v>2022.14824129877</v>
      </c>
    </row>
    <row r="64" s="1" customFormat="1" spans="1:47">
      <c r="A64" s="6"/>
      <c r="B64" s="6"/>
      <c r="C64" s="9">
        <v>4</v>
      </c>
      <c r="D64" s="12">
        <v>27.2375911576667</v>
      </c>
      <c r="E64" s="13">
        <f t="shared" si="58"/>
        <v>24.2484623480645</v>
      </c>
      <c r="F64" s="9" t="s">
        <v>109</v>
      </c>
      <c r="G64" s="6">
        <v>5</v>
      </c>
      <c r="H64" s="11">
        <f t="shared" si="40"/>
        <v>27.2375911576667</v>
      </c>
      <c r="I64" s="11">
        <f t="shared" si="41"/>
        <v>300.387591157667</v>
      </c>
      <c r="J64" s="11">
        <f t="shared" si="42"/>
        <v>0.44151301143213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2.44722589269978</v>
      </c>
      <c r="O64" s="11">
        <f t="shared" si="59"/>
        <v>1.50850136277367</v>
      </c>
      <c r="P64" s="11">
        <f t="shared" si="45"/>
        <v>0.666022979427676</v>
      </c>
      <c r="Q64" s="16">
        <f t="shared" si="46"/>
        <v>0.0666022979427676</v>
      </c>
      <c r="R64" s="11">
        <f t="shared" si="47"/>
        <v>0.13797</v>
      </c>
      <c r="S64" s="17">
        <f t="shared" si="48"/>
        <v>0.482730288778485</v>
      </c>
      <c r="T64" s="3">
        <v>0.01</v>
      </c>
      <c r="U64" s="18">
        <f t="shared" si="49"/>
        <v>0.00482730288778485</v>
      </c>
      <c r="V64" s="17"/>
      <c r="W64" s="3"/>
      <c r="X64" s="18"/>
      <c r="Y64" s="19">
        <v>0.05</v>
      </c>
      <c r="Z64" s="3">
        <v>0.06</v>
      </c>
      <c r="AA64" s="20">
        <f t="shared" si="50"/>
        <v>0.003</v>
      </c>
      <c r="AB64" s="3">
        <v>0.02</v>
      </c>
      <c r="AC64" s="3">
        <v>0.63</v>
      </c>
      <c r="AD64" s="20">
        <f t="shared" si="51"/>
        <v>0.0126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0.0280273028877848</v>
      </c>
      <c r="AR64" s="25">
        <f t="shared" si="55"/>
        <v>137.97</v>
      </c>
      <c r="AS64" s="1">
        <f t="shared" si="56"/>
        <v>0.1</v>
      </c>
      <c r="AT64" s="2">
        <f>$E$5/12</f>
        <v>0.816666666666667</v>
      </c>
      <c r="AU64" s="1">
        <f t="shared" si="57"/>
        <v>2115.85354557684</v>
      </c>
    </row>
    <row r="65" s="1" customFormat="1" spans="1:47">
      <c r="A65" s="6"/>
      <c r="B65" s="6"/>
      <c r="C65" s="9">
        <v>5</v>
      </c>
      <c r="D65" s="12">
        <v>27.5699276551613</v>
      </c>
      <c r="E65" s="13">
        <f t="shared" si="58"/>
        <v>27.2375911576667</v>
      </c>
      <c r="F65" s="9" t="s">
        <v>111</v>
      </c>
      <c r="G65" s="6">
        <v>6</v>
      </c>
      <c r="H65" s="11">
        <f t="shared" si="40"/>
        <v>27.5699276551613</v>
      </c>
      <c r="I65" s="11">
        <f t="shared" si="41"/>
        <v>300.719927655161</v>
      </c>
      <c r="J65" s="11">
        <f t="shared" si="42"/>
        <v>0.457615573363569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2.222178383346</v>
      </c>
      <c r="P65" s="11">
        <f t="shared" si="45"/>
        <v>1.01690343501101</v>
      </c>
      <c r="Q65" s="16">
        <f t="shared" si="46"/>
        <v>0.101690343501101</v>
      </c>
      <c r="R65" s="11">
        <f t="shared" si="47"/>
        <v>0.13797</v>
      </c>
      <c r="S65" s="17">
        <f t="shared" si="48"/>
        <v>0.737046774669136</v>
      </c>
      <c r="T65" s="3">
        <v>0.01</v>
      </c>
      <c r="U65" s="18">
        <f t="shared" si="49"/>
        <v>0.00737046774669137</v>
      </c>
      <c r="V65" s="17"/>
      <c r="W65" s="3"/>
      <c r="X65" s="18"/>
      <c r="Y65" s="19">
        <v>0.05</v>
      </c>
      <c r="Z65" s="3">
        <v>0.06</v>
      </c>
      <c r="AA65" s="20">
        <f t="shared" si="50"/>
        <v>0.003</v>
      </c>
      <c r="AB65" s="3">
        <v>0.02</v>
      </c>
      <c r="AC65" s="3">
        <v>0.63</v>
      </c>
      <c r="AD65" s="20">
        <f t="shared" si="51"/>
        <v>0.0126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0.0305704677466914</v>
      </c>
      <c r="AR65" s="25">
        <f t="shared" si="55"/>
        <v>137.97</v>
      </c>
      <c r="AS65" s="1">
        <f t="shared" si="56"/>
        <v>0.1</v>
      </c>
      <c r="AT65" s="2">
        <f>$E$5/12</f>
        <v>0.816666666666667</v>
      </c>
      <c r="AU65" s="1">
        <f t="shared" si="57"/>
        <v>2307.84363485686</v>
      </c>
    </row>
    <row r="66" s="1" customFormat="1" spans="1:47">
      <c r="A66" s="6"/>
      <c r="B66" s="6"/>
      <c r="C66" s="9">
        <v>6</v>
      </c>
      <c r="D66" s="12">
        <v>29.3433786273333</v>
      </c>
      <c r="E66" s="13">
        <f t="shared" si="58"/>
        <v>27.5699276551613</v>
      </c>
      <c r="F66" s="9" t="s">
        <v>109</v>
      </c>
      <c r="G66" s="6">
        <v>7</v>
      </c>
      <c r="H66" s="11">
        <f t="shared" si="40"/>
        <v>29.3433786273333</v>
      </c>
      <c r="I66" s="11">
        <f t="shared" si="41"/>
        <v>302.493378627333</v>
      </c>
      <c r="J66" s="11">
        <f t="shared" si="42"/>
        <v>0.553275453611506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2.58497494833499</v>
      </c>
      <c r="P66" s="11">
        <f t="shared" si="45"/>
        <v>1.43020318711442</v>
      </c>
      <c r="Q66" s="16">
        <f t="shared" si="46"/>
        <v>0.143020318711442</v>
      </c>
      <c r="R66" s="11">
        <f t="shared" si="47"/>
        <v>0.13797</v>
      </c>
      <c r="S66" s="17">
        <f t="shared" si="48"/>
        <v>1.03660446989521</v>
      </c>
      <c r="T66" s="3">
        <v>0.01</v>
      </c>
      <c r="U66" s="18">
        <f t="shared" si="49"/>
        <v>0.0103660446989521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0.0335660446989521</v>
      </c>
      <c r="AR66" s="25">
        <f t="shared" si="55"/>
        <v>137.97</v>
      </c>
      <c r="AS66" s="1">
        <f t="shared" si="56"/>
        <v>0.1</v>
      </c>
      <c r="AT66" s="2">
        <f>$E$5/12</f>
        <v>0.816666666666667</v>
      </c>
      <c r="AU66" s="1">
        <f t="shared" si="57"/>
        <v>2533.98748254944</v>
      </c>
    </row>
    <row r="67" s="1" customFormat="1" spans="1:47">
      <c r="A67" s="6"/>
      <c r="B67" s="6"/>
      <c r="C67" s="9">
        <v>7</v>
      </c>
      <c r="D67" s="12">
        <v>28.7808366070968</v>
      </c>
      <c r="E67" s="13">
        <f t="shared" si="58"/>
        <v>29.3433786273333</v>
      </c>
      <c r="F67" s="9" t="s">
        <v>109</v>
      </c>
      <c r="G67" s="6">
        <v>8</v>
      </c>
      <c r="H67" s="11">
        <f t="shared" si="40"/>
        <v>28.7808366070968</v>
      </c>
      <c r="I67" s="11">
        <f t="shared" si="41"/>
        <v>301.930836607097</v>
      </c>
      <c r="J67" s="11">
        <f t="shared" si="42"/>
        <v>0.521069871458912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2.53447176122057</v>
      </c>
      <c r="P67" s="11">
        <f t="shared" si="45"/>
        <v>1.32063687483544</v>
      </c>
      <c r="Q67" s="16">
        <f t="shared" si="46"/>
        <v>0.132063687483544</v>
      </c>
      <c r="R67" s="11">
        <f t="shared" si="47"/>
        <v>0.13797</v>
      </c>
      <c r="S67" s="17">
        <f t="shared" si="48"/>
        <v>0.95719132770562</v>
      </c>
      <c r="T67" s="3">
        <v>0.01</v>
      </c>
      <c r="U67" s="18">
        <f t="shared" si="49"/>
        <v>0.0095719132770562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0.0327719132770562</v>
      </c>
      <c r="AR67" s="25">
        <f t="shared" si="55"/>
        <v>137.97</v>
      </c>
      <c r="AS67" s="1">
        <f t="shared" si="56"/>
        <v>0.1</v>
      </c>
      <c r="AT67" s="2">
        <f>$E$5/12</f>
        <v>0.816666666666667</v>
      </c>
      <c r="AU67" s="1">
        <f t="shared" si="57"/>
        <v>2474.03644868079</v>
      </c>
    </row>
    <row r="68" s="1" customFormat="1" spans="1:47">
      <c r="A68" s="6"/>
      <c r="B68" s="6"/>
      <c r="C68" s="9">
        <v>8</v>
      </c>
      <c r="D68" s="12">
        <v>27.7461681174193</v>
      </c>
      <c r="E68" s="13">
        <f t="shared" si="58"/>
        <v>28.7808366070968</v>
      </c>
      <c r="F68" s="9" t="s">
        <v>109</v>
      </c>
      <c r="G68" s="6">
        <v>9</v>
      </c>
      <c r="H68" s="11">
        <f t="shared" si="40"/>
        <v>27.7461681174193</v>
      </c>
      <c r="I68" s="11">
        <f t="shared" si="41"/>
        <v>300.896168117419</v>
      </c>
      <c r="J68" s="11">
        <f t="shared" si="42"/>
        <v>0.466376860743323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2.59353488638512</v>
      </c>
      <c r="P68" s="11">
        <f t="shared" si="45"/>
        <v>1.20956465854058</v>
      </c>
      <c r="Q68" s="16">
        <f t="shared" si="46"/>
        <v>0.120956465854058</v>
      </c>
      <c r="R68" s="11">
        <f t="shared" si="47"/>
        <v>0.13797</v>
      </c>
      <c r="S68" s="17">
        <f t="shared" si="48"/>
        <v>0.876686713445376</v>
      </c>
      <c r="T68" s="3">
        <v>0.01</v>
      </c>
      <c r="U68" s="18">
        <f t="shared" si="49"/>
        <v>0.00876686713445375</v>
      </c>
      <c r="V68" s="17"/>
      <c r="W68" s="3"/>
      <c r="X68" s="18"/>
      <c r="Y68" s="19">
        <v>0.05</v>
      </c>
      <c r="Z68" s="3">
        <v>0.06</v>
      </c>
      <c r="AA68" s="20">
        <f t="shared" si="50"/>
        <v>0.003</v>
      </c>
      <c r="AB68" s="3">
        <v>0.02</v>
      </c>
      <c r="AC68" s="3">
        <v>0.63</v>
      </c>
      <c r="AD68" s="20">
        <f t="shared" si="51"/>
        <v>0.0126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0.0319668671344537</v>
      </c>
      <c r="AR68" s="25">
        <f t="shared" si="55"/>
        <v>137.97</v>
      </c>
      <c r="AS68" s="1">
        <f t="shared" si="56"/>
        <v>0.1</v>
      </c>
      <c r="AT68" s="2">
        <f>$E$5/12</f>
        <v>0.816666666666667</v>
      </c>
      <c r="AU68" s="1">
        <f t="shared" si="57"/>
        <v>2413.26143433146</v>
      </c>
    </row>
    <row r="69" s="1" customFormat="1" spans="1:47">
      <c r="A69" s="6"/>
      <c r="B69" s="6"/>
      <c r="C69" s="9">
        <v>9</v>
      </c>
      <c r="D69" s="12">
        <v>26.821836524</v>
      </c>
      <c r="E69" s="13">
        <f t="shared" si="58"/>
        <v>27.7461681174193</v>
      </c>
      <c r="F69" s="9" t="s">
        <v>109</v>
      </c>
      <c r="G69" s="6">
        <v>10</v>
      </c>
      <c r="H69" s="11">
        <f t="shared" si="40"/>
        <v>26.821836524</v>
      </c>
      <c r="I69" s="11">
        <f t="shared" si="41"/>
        <v>299.971836524</v>
      </c>
      <c r="J69" s="11">
        <f t="shared" si="42"/>
        <v>0.422116883987506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2.76367022784454</v>
      </c>
      <c r="P69" s="11">
        <f t="shared" si="45"/>
        <v>1.16659186494678</v>
      </c>
      <c r="Q69" s="16">
        <f t="shared" si="46"/>
        <v>0.116659186494678</v>
      </c>
      <c r="R69" s="11">
        <f t="shared" si="47"/>
        <v>0.13797</v>
      </c>
      <c r="S69" s="17">
        <f t="shared" si="48"/>
        <v>0.845540236969469</v>
      </c>
      <c r="T69" s="3">
        <v>0.01</v>
      </c>
      <c r="U69" s="18">
        <f t="shared" si="49"/>
        <v>0.00845540236969469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0.0265054023696947</v>
      </c>
      <c r="AR69" s="25">
        <f t="shared" si="55"/>
        <v>137.97</v>
      </c>
      <c r="AS69" s="1">
        <f t="shared" si="56"/>
        <v>0.1</v>
      </c>
      <c r="AT69" s="2">
        <f>$E$5/12</f>
        <v>0.816666666666667</v>
      </c>
      <c r="AU69" s="1">
        <f t="shared" si="57"/>
        <v>2000.96134135338</v>
      </c>
    </row>
    <row r="70" s="1" customFormat="1" spans="1:47">
      <c r="A70" s="6"/>
      <c r="B70" s="6"/>
      <c r="C70" s="9">
        <v>10</v>
      </c>
      <c r="D70" s="12">
        <v>26.007001133871</v>
      </c>
      <c r="E70" s="13">
        <f t="shared" si="58"/>
        <v>26.821836524</v>
      </c>
      <c r="F70" s="9" t="s">
        <v>109</v>
      </c>
      <c r="G70" s="6">
        <v>11</v>
      </c>
      <c r="H70" s="11">
        <f t="shared" si="40"/>
        <v>26.007001133871</v>
      </c>
      <c r="I70" s="11">
        <f t="shared" si="41"/>
        <v>299.157001133871</v>
      </c>
      <c r="J70" s="11">
        <f t="shared" si="42"/>
        <v>0.386399309256162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1.51722444475287</v>
      </c>
      <c r="O70" s="11">
        <f t="shared" si="59"/>
        <v>1.45955391814489</v>
      </c>
      <c r="P70" s="11">
        <f t="shared" si="45"/>
        <v>0.56397062579331</v>
      </c>
      <c r="Q70" s="16">
        <f t="shared" si="46"/>
        <v>0.056397062579331</v>
      </c>
      <c r="R70" s="11">
        <f t="shared" si="47"/>
        <v>0.13797</v>
      </c>
      <c r="S70" s="17">
        <f t="shared" si="48"/>
        <v>0.408763228088215</v>
      </c>
      <c r="T70" s="3">
        <v>0.01</v>
      </c>
      <c r="U70" s="18">
        <f t="shared" si="49"/>
        <v>0.00408763228088215</v>
      </c>
      <c r="V70" s="17"/>
      <c r="W70" s="3"/>
      <c r="X70" s="18"/>
      <c r="Y70" s="19">
        <v>0.04</v>
      </c>
      <c r="Z70" s="3">
        <v>0.06</v>
      </c>
      <c r="AA70" s="20">
        <f t="shared" si="50"/>
        <v>0.0024</v>
      </c>
      <c r="AB70" s="3">
        <v>0.015</v>
      </c>
      <c r="AC70" s="3">
        <v>0.63</v>
      </c>
      <c r="AD70" s="20">
        <f t="shared" si="51"/>
        <v>0.00945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0.0221376322808821</v>
      </c>
      <c r="AR70" s="25">
        <f t="shared" si="55"/>
        <v>137.97</v>
      </c>
      <c r="AS70" s="1">
        <f t="shared" si="56"/>
        <v>0.1</v>
      </c>
      <c r="AT70" s="2">
        <f>$E$5/12</f>
        <v>0.816666666666667</v>
      </c>
      <c r="AU70" s="1">
        <f t="shared" si="57"/>
        <v>1671.22708666324</v>
      </c>
    </row>
    <row r="71" s="1" customFormat="1" spans="1:48">
      <c r="A71" s="6"/>
      <c r="B71" s="6"/>
      <c r="C71" s="9">
        <v>11</v>
      </c>
      <c r="D71" s="12">
        <v>23.3962717703333</v>
      </c>
      <c r="E71" s="13">
        <f t="shared" si="58"/>
        <v>26.007001133871</v>
      </c>
      <c r="F71" s="9" t="s">
        <v>111</v>
      </c>
      <c r="G71" s="6">
        <v>12</v>
      </c>
      <c r="H71" s="11">
        <f t="shared" si="40"/>
        <v>23.3962717703333</v>
      </c>
      <c r="I71" s="11">
        <f t="shared" si="41"/>
        <v>296.546271770333</v>
      </c>
      <c r="J71" s="11">
        <f t="shared" si="42"/>
        <v>0.290130504732999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2.27528329235158</v>
      </c>
      <c r="P71" s="11">
        <f t="shared" si="45"/>
        <v>0.660129090020524</v>
      </c>
      <c r="Q71" s="16">
        <f t="shared" si="46"/>
        <v>0.0660129090020524</v>
      </c>
      <c r="R71" s="11">
        <f t="shared" si="47"/>
        <v>0.13797</v>
      </c>
      <c r="S71" s="17">
        <f t="shared" si="48"/>
        <v>0.478458425759603</v>
      </c>
      <c r="T71" s="3">
        <v>0.01</v>
      </c>
      <c r="U71" s="18">
        <f t="shared" si="49"/>
        <v>0.00478458425759603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0.017084584257596</v>
      </c>
      <c r="AR71" s="25">
        <f t="shared" si="55"/>
        <v>137.97</v>
      </c>
      <c r="AS71" s="1">
        <f t="shared" si="56"/>
        <v>0.1</v>
      </c>
      <c r="AT71" s="2">
        <f>$E$5/12</f>
        <v>0.816666666666667</v>
      </c>
      <c r="AU71" s="1">
        <f t="shared" si="57"/>
        <v>1289.75942925623</v>
      </c>
      <c r="AV71" s="1">
        <f>SUM(AU60:AU71)</f>
        <v>22999.5174661484</v>
      </c>
    </row>
    <row r="72" s="1" customFormat="1" spans="1:46">
      <c r="A72" s="6"/>
      <c r="B72" s="6"/>
      <c r="C72" s="9">
        <v>12</v>
      </c>
      <c r="D72" s="12">
        <v>20.5489885167742</v>
      </c>
      <c r="E72" s="13">
        <f t="shared" si="58"/>
        <v>23.3962717703333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20.82</v>
      </c>
      <c r="E76" s="9"/>
      <c r="F76" s="9"/>
      <c r="G76" s="6">
        <v>1</v>
      </c>
      <c r="H76" s="11">
        <f t="shared" ref="H76:H87" si="60">E77</f>
        <v>20.82</v>
      </c>
      <c r="I76" s="11">
        <f t="shared" ref="I76:I87" si="61">H76+273.15</f>
        <v>293.97</v>
      </c>
      <c r="J76" s="11">
        <f t="shared" ref="J76:J87" si="62">EXP(($C$18*(I76-$C$16))/($C$19*I76*$C$16))</f>
        <v>0.217583584538396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0.0170285446251093</v>
      </c>
      <c r="Q76" s="16">
        <f t="shared" ref="Q76:Q87" si="66">P76*$B$78</f>
        <v>0.00221371080126421</v>
      </c>
      <c r="R76" s="11">
        <f t="shared" ref="R76:R87" si="67">L76*$B$78</f>
        <v>0.0101740708333333</v>
      </c>
      <c r="S76" s="17">
        <f t="shared" ref="S76:S87" si="68">Q76/R76</f>
        <v>0.217583584538396</v>
      </c>
      <c r="T76" s="3">
        <v>0.01</v>
      </c>
      <c r="U76" s="18">
        <f t="shared" ref="U76:U87" si="69">S76*T76</f>
        <v>0.00217583584538396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0.013775835845384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0.1</v>
      </c>
      <c r="AU76" s="1">
        <f t="shared" ref="AU76:AU87" si="77">AT76*10000*AS76*0.67*AR76*AQ76</f>
        <v>9.39047408851369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19.9875215090323</v>
      </c>
      <c r="E77" s="13">
        <f t="shared" ref="E77:E88" si="78">D76</f>
        <v>20.82</v>
      </c>
      <c r="F77" s="9" t="s">
        <v>109</v>
      </c>
      <c r="G77" s="6">
        <v>2</v>
      </c>
      <c r="H77" s="11">
        <f t="shared" si="60"/>
        <v>19.9875215090323</v>
      </c>
      <c r="I77" s="11">
        <f t="shared" si="61"/>
        <v>293.137521509032</v>
      </c>
      <c r="J77" s="11">
        <f t="shared" si="62"/>
        <v>0.198050300281086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0.139495622041557</v>
      </c>
      <c r="P77" s="11">
        <f t="shared" si="65"/>
        <v>0.0276271498332273</v>
      </c>
      <c r="Q77" s="16">
        <f t="shared" si="66"/>
        <v>0.00359152947831954</v>
      </c>
      <c r="R77" s="11">
        <f t="shared" si="67"/>
        <v>0.0101740708333333</v>
      </c>
      <c r="S77" s="17">
        <f t="shared" si="68"/>
        <v>0.353008106308108</v>
      </c>
      <c r="T77" s="3">
        <v>0.01</v>
      </c>
      <c r="U77" s="18">
        <f t="shared" si="69"/>
        <v>0.00353008106308108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0.0151300810630811</v>
      </c>
      <c r="AR77" s="25">
        <f t="shared" si="74"/>
        <v>7.82620833333333</v>
      </c>
      <c r="AS77" s="1">
        <f t="shared" si="75"/>
        <v>0.13</v>
      </c>
      <c r="AT77" s="2">
        <f t="shared" si="76"/>
        <v>0.1</v>
      </c>
      <c r="AU77" s="1">
        <f t="shared" si="77"/>
        <v>10.3136126021408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23.1872722857143</v>
      </c>
      <c r="E78" s="13">
        <f t="shared" si="78"/>
        <v>19.9875215090323</v>
      </c>
      <c r="F78" s="9" t="s">
        <v>109</v>
      </c>
      <c r="G78" s="6">
        <v>3</v>
      </c>
      <c r="H78" s="11">
        <f t="shared" si="60"/>
        <v>23.1872722857143</v>
      </c>
      <c r="I78" s="11">
        <f t="shared" si="61"/>
        <v>296.337272285714</v>
      </c>
      <c r="J78" s="11">
        <f t="shared" si="62"/>
        <v>0.283489147340607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0.190130555541663</v>
      </c>
      <c r="P78" s="11">
        <f t="shared" si="65"/>
        <v>0.0538999490739021</v>
      </c>
      <c r="Q78" s="16">
        <f t="shared" si="66"/>
        <v>0.00700699337960728</v>
      </c>
      <c r="R78" s="11">
        <f t="shared" si="67"/>
        <v>0.0101740708333333</v>
      </c>
      <c r="S78" s="17">
        <f t="shared" si="68"/>
        <v>0.688710890104114</v>
      </c>
      <c r="T78" s="3">
        <v>0.01</v>
      </c>
      <c r="U78" s="18">
        <f t="shared" si="69"/>
        <v>0.00688710890104114</v>
      </c>
      <c r="V78" s="17"/>
      <c r="W78" s="3"/>
      <c r="X78" s="18"/>
      <c r="Y78" s="19">
        <v>0.04</v>
      </c>
      <c r="Z78" s="3">
        <v>0.17</v>
      </c>
      <c r="AA78" s="20">
        <f t="shared" si="70"/>
        <v>0.0068</v>
      </c>
      <c r="AB78" s="3">
        <v>0.015</v>
      </c>
      <c r="AC78" s="3">
        <v>0.03</v>
      </c>
      <c r="AD78" s="20">
        <f t="shared" si="71"/>
        <v>0.00045</v>
      </c>
      <c r="AE78" s="17"/>
      <c r="AF78" s="3"/>
      <c r="AG78" s="18"/>
      <c r="AH78" s="17"/>
      <c r="AI78" s="3"/>
      <c r="AJ78" s="18"/>
      <c r="AL78" s="20"/>
      <c r="AM78" s="20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0.0259871089010411</v>
      </c>
      <c r="AR78" s="25">
        <f t="shared" si="74"/>
        <v>7.82620833333333</v>
      </c>
      <c r="AS78" s="1">
        <f t="shared" si="75"/>
        <v>0.13</v>
      </c>
      <c r="AT78" s="2">
        <f t="shared" si="76"/>
        <v>0.1</v>
      </c>
      <c r="AU78" s="1">
        <f t="shared" si="77"/>
        <v>17.7144440097536</v>
      </c>
    </row>
    <row r="79" s="1" customFormat="1" spans="1:47">
      <c r="A79" s="6"/>
      <c r="B79" s="6"/>
      <c r="C79" s="9">
        <v>3</v>
      </c>
      <c r="D79" s="12">
        <v>24.2484623480645</v>
      </c>
      <c r="E79" s="13">
        <f t="shared" si="78"/>
        <v>23.1872722857143</v>
      </c>
      <c r="F79" s="9" t="s">
        <v>109</v>
      </c>
      <c r="G79" s="6">
        <v>4</v>
      </c>
      <c r="H79" s="11">
        <f t="shared" si="60"/>
        <v>24.2484623480645</v>
      </c>
      <c r="I79" s="11">
        <f t="shared" si="61"/>
        <v>297.398462348064</v>
      </c>
      <c r="J79" s="11">
        <f t="shared" si="62"/>
        <v>0.318752849670931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0.214492689801095</v>
      </c>
      <c r="P79" s="11">
        <f t="shared" si="65"/>
        <v>0.0683701561076819</v>
      </c>
      <c r="Q79" s="16">
        <f t="shared" si="66"/>
        <v>0.00888812029399865</v>
      </c>
      <c r="R79" s="11">
        <f t="shared" si="67"/>
        <v>0.0101740708333333</v>
      </c>
      <c r="S79" s="17">
        <f t="shared" si="68"/>
        <v>0.87360511240776</v>
      </c>
      <c r="T79" s="3">
        <v>0.01</v>
      </c>
      <c r="U79" s="18">
        <f t="shared" si="69"/>
        <v>0.0087360511240776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0.0278360511240776</v>
      </c>
      <c r="AR79" s="25">
        <f t="shared" si="74"/>
        <v>7.82620833333333</v>
      </c>
      <c r="AS79" s="1">
        <f t="shared" si="75"/>
        <v>0.13</v>
      </c>
      <c r="AT79" s="2">
        <f t="shared" si="76"/>
        <v>0.1</v>
      </c>
      <c r="AU79" s="1">
        <f t="shared" si="77"/>
        <v>18.9747990423958</v>
      </c>
    </row>
    <row r="80" s="1" customFormat="1" spans="1:47">
      <c r="A80" s="6"/>
      <c r="B80" s="6"/>
      <c r="C80" s="9">
        <v>4</v>
      </c>
      <c r="D80" s="12">
        <v>27.2375911576667</v>
      </c>
      <c r="E80" s="13">
        <f t="shared" si="78"/>
        <v>24.2484623480645</v>
      </c>
      <c r="F80" s="9" t="s">
        <v>109</v>
      </c>
      <c r="G80" s="6">
        <v>5</v>
      </c>
      <c r="H80" s="11">
        <f t="shared" si="60"/>
        <v>27.2375911576667</v>
      </c>
      <c r="I80" s="11">
        <f t="shared" si="61"/>
        <v>300.387591157667</v>
      </c>
      <c r="J80" s="11">
        <f t="shared" si="62"/>
        <v>0.44151301143213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0.138816407008742</v>
      </c>
      <c r="O80" s="11">
        <f t="shared" si="79"/>
        <v>0.085568210018004</v>
      </c>
      <c r="P80" s="11">
        <f t="shared" si="65"/>
        <v>0.0377794780879059</v>
      </c>
      <c r="Q80" s="16">
        <f t="shared" si="66"/>
        <v>0.00491133215142776</v>
      </c>
      <c r="R80" s="11">
        <f t="shared" si="67"/>
        <v>0.0101740708333333</v>
      </c>
      <c r="S80" s="17">
        <f t="shared" si="68"/>
        <v>0.482730288778487</v>
      </c>
      <c r="T80" s="3">
        <v>0.01</v>
      </c>
      <c r="U80" s="18">
        <f t="shared" si="69"/>
        <v>0.00482730288778487</v>
      </c>
      <c r="V80" s="17"/>
      <c r="W80" s="3"/>
      <c r="X80" s="18"/>
      <c r="Y80" s="19">
        <v>0.05</v>
      </c>
      <c r="Z80" s="3">
        <v>0.17</v>
      </c>
      <c r="AA80" s="20">
        <f t="shared" si="70"/>
        <v>0.0085</v>
      </c>
      <c r="AB80" s="3">
        <v>0.02</v>
      </c>
      <c r="AC80" s="3">
        <v>0.03</v>
      </c>
      <c r="AD80" s="20">
        <f t="shared" si="71"/>
        <v>0.0006</v>
      </c>
      <c r="AE80" s="17"/>
      <c r="AF80" s="3"/>
      <c r="AG80" s="18"/>
      <c r="AH80" s="17"/>
      <c r="AI80" s="3"/>
      <c r="AJ80" s="18"/>
      <c r="AL80" s="20"/>
      <c r="AM80" s="20"/>
      <c r="AN80" s="3">
        <v>0.02</v>
      </c>
      <c r="AO80" s="3">
        <v>0.79</v>
      </c>
      <c r="AP80" s="3">
        <f t="shared" si="72"/>
        <v>0.0158</v>
      </c>
      <c r="AQ80" s="1">
        <f t="shared" si="73"/>
        <v>0.0297273028877849</v>
      </c>
      <c r="AR80" s="25">
        <f t="shared" si="74"/>
        <v>7.82620833333333</v>
      </c>
      <c r="AS80" s="1">
        <f t="shared" si="75"/>
        <v>0.13</v>
      </c>
      <c r="AT80" s="2">
        <f t="shared" si="76"/>
        <v>0.1</v>
      </c>
      <c r="AU80" s="1">
        <f t="shared" si="77"/>
        <v>20.2639949127066</v>
      </c>
    </row>
    <row r="81" s="1" customFormat="1" spans="1:47">
      <c r="A81" s="6"/>
      <c r="B81" s="6"/>
      <c r="C81" s="9">
        <v>5</v>
      </c>
      <c r="D81" s="12">
        <v>27.5699276551613</v>
      </c>
      <c r="E81" s="13">
        <f t="shared" si="78"/>
        <v>27.2375911576667</v>
      </c>
      <c r="F81" s="9" t="s">
        <v>111</v>
      </c>
      <c r="G81" s="6">
        <v>6</v>
      </c>
      <c r="H81" s="11">
        <f t="shared" si="60"/>
        <v>27.5699276551613</v>
      </c>
      <c r="I81" s="11">
        <f t="shared" si="61"/>
        <v>300.719927655161</v>
      </c>
      <c r="J81" s="11">
        <f t="shared" si="62"/>
        <v>0.457615573363569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0.126050815263431</v>
      </c>
      <c r="P81" s="11">
        <f t="shared" si="65"/>
        <v>0.0576828160997205</v>
      </c>
      <c r="Q81" s="16">
        <f t="shared" si="66"/>
        <v>0.00749876609296366</v>
      </c>
      <c r="R81" s="11">
        <f t="shared" si="67"/>
        <v>0.0101740708333333</v>
      </c>
      <c r="S81" s="17">
        <f t="shared" si="68"/>
        <v>0.737046774669139</v>
      </c>
      <c r="T81" s="3">
        <v>0.01</v>
      </c>
      <c r="U81" s="18">
        <f t="shared" si="69"/>
        <v>0.00737046774669139</v>
      </c>
      <c r="V81" s="17"/>
      <c r="W81" s="3"/>
      <c r="X81" s="18"/>
      <c r="Y81" s="19">
        <v>0.05</v>
      </c>
      <c r="Z81" s="3">
        <v>0.17</v>
      </c>
      <c r="AA81" s="20">
        <f t="shared" si="70"/>
        <v>0.0085</v>
      </c>
      <c r="AB81" s="3">
        <v>0.02</v>
      </c>
      <c r="AC81" s="3">
        <v>0.03</v>
      </c>
      <c r="AD81" s="20">
        <f t="shared" si="71"/>
        <v>0.0006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0.02</v>
      </c>
      <c r="AO81" s="3">
        <v>0.79</v>
      </c>
      <c r="AP81" s="3">
        <f t="shared" si="72"/>
        <v>0.0158</v>
      </c>
      <c r="AQ81" s="1">
        <f t="shared" si="73"/>
        <v>0.0322704677466914</v>
      </c>
      <c r="AR81" s="25">
        <f t="shared" si="74"/>
        <v>7.82620833333333</v>
      </c>
      <c r="AS81" s="1">
        <f t="shared" si="75"/>
        <v>0.13</v>
      </c>
      <c r="AT81" s="2">
        <f t="shared" si="76"/>
        <v>0.1</v>
      </c>
      <c r="AU81" s="1">
        <f t="shared" si="77"/>
        <v>21.9975756535357</v>
      </c>
    </row>
    <row r="82" s="1" customFormat="1" spans="1:47">
      <c r="A82" s="6"/>
      <c r="B82" s="6"/>
      <c r="C82" s="9">
        <v>6</v>
      </c>
      <c r="D82" s="12">
        <v>29.3433786273333</v>
      </c>
      <c r="E82" s="13">
        <f t="shared" si="78"/>
        <v>27.5699276551613</v>
      </c>
      <c r="F82" s="9" t="s">
        <v>109</v>
      </c>
      <c r="G82" s="6">
        <v>7</v>
      </c>
      <c r="H82" s="11">
        <f t="shared" si="60"/>
        <v>29.3433786273333</v>
      </c>
      <c r="I82" s="11">
        <f t="shared" si="61"/>
        <v>302.493378627333</v>
      </c>
      <c r="J82" s="11">
        <f t="shared" si="62"/>
        <v>0.553275453611506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0.146630082497044</v>
      </c>
      <c r="P82" s="11">
        <f t="shared" si="65"/>
        <v>0.0811268254066446</v>
      </c>
      <c r="Q82" s="16">
        <f t="shared" si="66"/>
        <v>0.0105464873028638</v>
      </c>
      <c r="R82" s="11">
        <f t="shared" si="67"/>
        <v>0.0101740708333333</v>
      </c>
      <c r="S82" s="17">
        <f t="shared" si="68"/>
        <v>1.03660446989521</v>
      </c>
      <c r="T82" s="3">
        <v>0.01</v>
      </c>
      <c r="U82" s="18">
        <f t="shared" si="69"/>
        <v>0.0103660446989521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0.0352660446989521</v>
      </c>
      <c r="AR82" s="25">
        <f t="shared" si="74"/>
        <v>7.82620833333333</v>
      </c>
      <c r="AS82" s="1">
        <f t="shared" si="75"/>
        <v>0.13</v>
      </c>
      <c r="AT82" s="2">
        <f t="shared" si="76"/>
        <v>0.1</v>
      </c>
      <c r="AU82" s="1">
        <f t="shared" si="77"/>
        <v>24.0395488641688</v>
      </c>
    </row>
    <row r="83" s="1" customFormat="1" spans="1:47">
      <c r="A83" s="6"/>
      <c r="B83" s="6"/>
      <c r="C83" s="9">
        <v>7</v>
      </c>
      <c r="D83" s="12">
        <v>28.7808366070968</v>
      </c>
      <c r="E83" s="13">
        <f t="shared" si="78"/>
        <v>29.3433786273333</v>
      </c>
      <c r="F83" s="9" t="s">
        <v>109</v>
      </c>
      <c r="G83" s="6">
        <v>8</v>
      </c>
      <c r="H83" s="11">
        <f t="shared" si="60"/>
        <v>28.7808366070968</v>
      </c>
      <c r="I83" s="11">
        <f t="shared" si="61"/>
        <v>301.930836607097</v>
      </c>
      <c r="J83" s="11">
        <f t="shared" si="62"/>
        <v>0.521069871458912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0.143765340423733</v>
      </c>
      <c r="P83" s="11">
        <f t="shared" si="65"/>
        <v>0.0749117874548412</v>
      </c>
      <c r="Q83" s="16">
        <f t="shared" si="66"/>
        <v>0.00973853236912936</v>
      </c>
      <c r="R83" s="11">
        <f t="shared" si="67"/>
        <v>0.0101740708333333</v>
      </c>
      <c r="S83" s="17">
        <f t="shared" si="68"/>
        <v>0.957191327705623</v>
      </c>
      <c r="T83" s="3">
        <v>0.01</v>
      </c>
      <c r="U83" s="18">
        <f t="shared" si="69"/>
        <v>0.00957191327705623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0.0344719132770562</v>
      </c>
      <c r="AR83" s="25">
        <f t="shared" si="74"/>
        <v>7.82620833333333</v>
      </c>
      <c r="AS83" s="1">
        <f t="shared" si="75"/>
        <v>0.13</v>
      </c>
      <c r="AT83" s="2">
        <f t="shared" si="76"/>
        <v>0.1</v>
      </c>
      <c r="AU83" s="1">
        <f t="shared" si="77"/>
        <v>23.4982190585667</v>
      </c>
    </row>
    <row r="84" s="1" customFormat="1" spans="1:47">
      <c r="A84" s="6"/>
      <c r="B84" s="6"/>
      <c r="C84" s="9">
        <v>8</v>
      </c>
      <c r="D84" s="12">
        <v>27.7461681174193</v>
      </c>
      <c r="E84" s="13">
        <f t="shared" si="78"/>
        <v>28.7808366070968</v>
      </c>
      <c r="F84" s="9" t="s">
        <v>109</v>
      </c>
      <c r="G84" s="6">
        <v>9</v>
      </c>
      <c r="H84" s="11">
        <f t="shared" si="60"/>
        <v>27.7461681174193</v>
      </c>
      <c r="I84" s="11">
        <f t="shared" si="61"/>
        <v>300.896168117419</v>
      </c>
      <c r="J84" s="11">
        <f t="shared" si="62"/>
        <v>0.466376860743323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0.147115636302225</v>
      </c>
      <c r="P84" s="11">
        <f t="shared" si="65"/>
        <v>0.0686113286248881</v>
      </c>
      <c r="Q84" s="16">
        <f t="shared" si="66"/>
        <v>0.00891947272123545</v>
      </c>
      <c r="R84" s="11">
        <f t="shared" si="67"/>
        <v>0.0101740708333333</v>
      </c>
      <c r="S84" s="17">
        <f t="shared" si="68"/>
        <v>0.876686713445378</v>
      </c>
      <c r="T84" s="3">
        <v>0.01</v>
      </c>
      <c r="U84" s="18">
        <f t="shared" si="69"/>
        <v>0.00876686713445378</v>
      </c>
      <c r="V84" s="17"/>
      <c r="W84" s="3"/>
      <c r="X84" s="18"/>
      <c r="Y84" s="19">
        <v>0.05</v>
      </c>
      <c r="Z84" s="3">
        <v>0.17</v>
      </c>
      <c r="AA84" s="20">
        <f t="shared" si="70"/>
        <v>0.0085</v>
      </c>
      <c r="AB84" s="3">
        <v>0.02</v>
      </c>
      <c r="AC84" s="3">
        <v>0.03</v>
      </c>
      <c r="AD84" s="20">
        <f t="shared" si="71"/>
        <v>0.0006</v>
      </c>
      <c r="AE84" s="17"/>
      <c r="AF84" s="3"/>
      <c r="AG84" s="18"/>
      <c r="AH84" s="17"/>
      <c r="AI84" s="3"/>
      <c r="AJ84" s="18"/>
      <c r="AL84" s="20"/>
      <c r="AM84" s="20"/>
      <c r="AN84" s="3">
        <v>0.02</v>
      </c>
      <c r="AO84" s="3">
        <v>0.79</v>
      </c>
      <c r="AP84" s="3">
        <f t="shared" si="72"/>
        <v>0.0158</v>
      </c>
      <c r="AQ84" s="1">
        <f t="shared" si="73"/>
        <v>0.0336668671344538</v>
      </c>
      <c r="AR84" s="25">
        <f t="shared" si="74"/>
        <v>7.82620833333333</v>
      </c>
      <c r="AS84" s="1">
        <f t="shared" si="75"/>
        <v>0.13</v>
      </c>
      <c r="AT84" s="2">
        <f t="shared" si="76"/>
        <v>0.1</v>
      </c>
      <c r="AU84" s="1">
        <f t="shared" si="77"/>
        <v>22.9494490944778</v>
      </c>
    </row>
    <row r="85" s="1" customFormat="1" spans="1:47">
      <c r="A85" s="6"/>
      <c r="B85" s="6"/>
      <c r="C85" s="9">
        <v>9</v>
      </c>
      <c r="D85" s="12">
        <v>26.821836524</v>
      </c>
      <c r="E85" s="13">
        <f t="shared" si="78"/>
        <v>27.7461681174193</v>
      </c>
      <c r="F85" s="9" t="s">
        <v>109</v>
      </c>
      <c r="G85" s="6">
        <v>10</v>
      </c>
      <c r="H85" s="11">
        <f t="shared" si="60"/>
        <v>26.821836524</v>
      </c>
      <c r="I85" s="11">
        <f t="shared" si="61"/>
        <v>299.971836524</v>
      </c>
      <c r="J85" s="11">
        <f t="shared" si="62"/>
        <v>0.422116883987506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0.15676639101067</v>
      </c>
      <c r="P85" s="11">
        <f t="shared" si="65"/>
        <v>0.066173740487391</v>
      </c>
      <c r="Q85" s="16">
        <f t="shared" si="66"/>
        <v>0.00860258626336083</v>
      </c>
      <c r="R85" s="11">
        <f t="shared" si="67"/>
        <v>0.0101740708333333</v>
      </c>
      <c r="S85" s="17">
        <f t="shared" si="68"/>
        <v>0.845540236969472</v>
      </c>
      <c r="T85" s="3">
        <v>0.01</v>
      </c>
      <c r="U85" s="18">
        <f t="shared" si="69"/>
        <v>0.00845540236969472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0.0275554023696947</v>
      </c>
      <c r="AR85" s="25">
        <f t="shared" si="74"/>
        <v>7.82620833333333</v>
      </c>
      <c r="AS85" s="1">
        <f t="shared" si="75"/>
        <v>0.13</v>
      </c>
      <c r="AT85" s="2">
        <f t="shared" si="76"/>
        <v>0.1</v>
      </c>
      <c r="AU85" s="1">
        <f t="shared" si="77"/>
        <v>18.7834912418684</v>
      </c>
    </row>
    <row r="86" s="1" customFormat="1" spans="1:47">
      <c r="A86" s="6"/>
      <c r="B86" s="6"/>
      <c r="C86" s="9">
        <v>10</v>
      </c>
      <c r="D86" s="12">
        <v>26.007001133871</v>
      </c>
      <c r="E86" s="13">
        <f t="shared" si="78"/>
        <v>26.821836524</v>
      </c>
      <c r="F86" s="9" t="s">
        <v>109</v>
      </c>
      <c r="G86" s="6">
        <v>11</v>
      </c>
      <c r="H86" s="11">
        <f t="shared" si="60"/>
        <v>26.007001133871</v>
      </c>
      <c r="I86" s="11">
        <f t="shared" si="61"/>
        <v>299.157001133871</v>
      </c>
      <c r="J86" s="11">
        <f t="shared" si="62"/>
        <v>0.386399309256162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0.0860630179971152</v>
      </c>
      <c r="O86" s="11">
        <f t="shared" si="79"/>
        <v>0.0827917158594972</v>
      </c>
      <c r="P86" s="11">
        <f t="shared" si="65"/>
        <v>0.0319906618202422</v>
      </c>
      <c r="Q86" s="16">
        <f t="shared" si="66"/>
        <v>0.00415878603663148</v>
      </c>
      <c r="R86" s="11">
        <f t="shared" si="67"/>
        <v>0.0101740708333333</v>
      </c>
      <c r="S86" s="17">
        <f t="shared" si="68"/>
        <v>0.408763228088216</v>
      </c>
      <c r="T86" s="3">
        <v>0.01</v>
      </c>
      <c r="U86" s="18">
        <f t="shared" si="69"/>
        <v>0.00408763228088216</v>
      </c>
      <c r="V86" s="17"/>
      <c r="W86" s="3"/>
      <c r="X86" s="18"/>
      <c r="Y86" s="19">
        <v>0.04</v>
      </c>
      <c r="Z86" s="3">
        <v>0.17</v>
      </c>
      <c r="AA86" s="20">
        <f t="shared" si="70"/>
        <v>0.0068</v>
      </c>
      <c r="AB86" s="3">
        <v>0.015</v>
      </c>
      <c r="AC86" s="3">
        <v>0.03</v>
      </c>
      <c r="AD86" s="20">
        <f t="shared" si="71"/>
        <v>0.00045</v>
      </c>
      <c r="AE86" s="17"/>
      <c r="AF86" s="3"/>
      <c r="AG86" s="18"/>
      <c r="AH86" s="17"/>
      <c r="AI86" s="3"/>
      <c r="AJ86" s="18"/>
      <c r="AL86" s="20"/>
      <c r="AM86" s="20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0.0231876322808822</v>
      </c>
      <c r="AR86" s="25">
        <f t="shared" si="74"/>
        <v>7.82620833333333</v>
      </c>
      <c r="AS86" s="1">
        <f t="shared" si="75"/>
        <v>0.13</v>
      </c>
      <c r="AT86" s="2">
        <f t="shared" si="76"/>
        <v>0.1</v>
      </c>
      <c r="AU86" s="1">
        <f t="shared" si="77"/>
        <v>15.8061450899598</v>
      </c>
    </row>
    <row r="87" s="1" customFormat="1" spans="1:48">
      <c r="A87" s="6"/>
      <c r="B87" s="6"/>
      <c r="C87" s="9">
        <v>11</v>
      </c>
      <c r="D87" s="12">
        <v>23.3962717703333</v>
      </c>
      <c r="E87" s="13">
        <f t="shared" si="78"/>
        <v>26.007001133871</v>
      </c>
      <c r="F87" s="9" t="s">
        <v>111</v>
      </c>
      <c r="G87" s="6">
        <v>12</v>
      </c>
      <c r="H87" s="11">
        <f t="shared" si="60"/>
        <v>23.3962717703333</v>
      </c>
      <c r="I87" s="11">
        <f t="shared" si="61"/>
        <v>296.546271770333</v>
      </c>
      <c r="J87" s="11">
        <f t="shared" si="62"/>
        <v>0.290130504732999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0.129063137372588</v>
      </c>
      <c r="P87" s="11">
        <f t="shared" si="65"/>
        <v>0.0374451531883335</v>
      </c>
      <c r="Q87" s="16">
        <f t="shared" si="66"/>
        <v>0.00486786991448335</v>
      </c>
      <c r="R87" s="11">
        <f t="shared" si="67"/>
        <v>0.0101740708333333</v>
      </c>
      <c r="S87" s="17">
        <f t="shared" si="68"/>
        <v>0.478458425759604</v>
      </c>
      <c r="T87" s="3">
        <v>0.01</v>
      </c>
      <c r="U87" s="18">
        <f t="shared" si="69"/>
        <v>0.00478458425759604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0.016384584257596</v>
      </c>
      <c r="AR87" s="25">
        <f t="shared" si="74"/>
        <v>7.82620833333333</v>
      </c>
      <c r="AS87" s="1">
        <f t="shared" si="75"/>
        <v>0.13</v>
      </c>
      <c r="AT87" s="2">
        <f t="shared" si="76"/>
        <v>0.1</v>
      </c>
      <c r="AU87" s="1">
        <f t="shared" si="77"/>
        <v>11.1687606943705</v>
      </c>
      <c r="AV87" s="1">
        <f>SUM(AU76:AU87)</f>
        <v>214.900514352458</v>
      </c>
    </row>
    <row r="88" s="1" customFormat="1" spans="1:46">
      <c r="A88" s="6"/>
      <c r="B88" s="6"/>
      <c r="C88" s="9">
        <v>12</v>
      </c>
      <c r="D88" s="12">
        <v>20.5489885167742</v>
      </c>
      <c r="E88" s="13">
        <f t="shared" si="78"/>
        <v>23.3962717703333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20.82</v>
      </c>
      <c r="E91" s="9"/>
      <c r="F91" s="9"/>
      <c r="G91" s="6">
        <v>1</v>
      </c>
      <c r="H91" s="11">
        <f t="shared" ref="H91:H102" si="80">E92</f>
        <v>20.82</v>
      </c>
      <c r="I91" s="11">
        <f t="shared" ref="I91:I102" si="81">H91+273.15</f>
        <v>293.97</v>
      </c>
      <c r="J91" s="11">
        <f t="shared" ref="J91:J102" si="82">EXP(($C$18*(I91-$C$16))/($C$19*I91*$C$16))</f>
        <v>0.217583584538396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0.016518945738155</v>
      </c>
      <c r="Q91" s="16">
        <f t="shared" ref="Q91:Q102" si="86">P91*$B$93</f>
        <v>0.00214746294596015</v>
      </c>
      <c r="R91" s="11">
        <f t="shared" ref="R91:R102" si="87">L91*$B$93</f>
        <v>0.0098696</v>
      </c>
      <c r="S91" s="17">
        <f t="shared" ref="S91:S102" si="88">Q91/R91</f>
        <v>0.217583584538396</v>
      </c>
      <c r="T91" s="3">
        <v>0.01</v>
      </c>
      <c r="U91" s="18">
        <f t="shared" ref="U91:U102" si="89">S91*T91</f>
        <v>0.00217583584538396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0.016975835845384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10.5</v>
      </c>
      <c r="AU91" s="1">
        <f t="shared" ref="AU91:AU102" si="96">AT91*10000*AS91*0.67*AR91*AQ91</f>
        <v>1178.6770310483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19.9875215090323</v>
      </c>
      <c r="E92" s="13">
        <f t="shared" ref="E92:E103" si="97">D91</f>
        <v>20.82</v>
      </c>
      <c r="F92" s="9" t="s">
        <v>109</v>
      </c>
      <c r="G92" s="6">
        <v>2</v>
      </c>
      <c r="H92" s="11">
        <f t="shared" si="80"/>
        <v>19.9875215090323</v>
      </c>
      <c r="I92" s="11">
        <f t="shared" si="81"/>
        <v>293.137521509032</v>
      </c>
      <c r="J92" s="11">
        <f t="shared" si="82"/>
        <v>0.198050300281086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0.135321054261845</v>
      </c>
      <c r="P92" s="11">
        <f t="shared" si="85"/>
        <v>0.0268003754309115</v>
      </c>
      <c r="Q92" s="16">
        <f t="shared" si="86"/>
        <v>0.00348404880601849</v>
      </c>
      <c r="R92" s="11">
        <f t="shared" si="87"/>
        <v>0.0098696</v>
      </c>
      <c r="S92" s="17">
        <f t="shared" si="88"/>
        <v>0.353008106308107</v>
      </c>
      <c r="T92" s="3">
        <v>0.01</v>
      </c>
      <c r="U92" s="18">
        <f t="shared" si="89"/>
        <v>0.00353008106308107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0.0183300810630811</v>
      </c>
      <c r="AR92" s="25">
        <f t="shared" si="93"/>
        <v>7.592</v>
      </c>
      <c r="AS92" s="1">
        <f t="shared" si="94"/>
        <v>0.13</v>
      </c>
      <c r="AT92" s="2">
        <f t="shared" si="95"/>
        <v>10.5</v>
      </c>
      <c r="AU92" s="1">
        <f t="shared" si="96"/>
        <v>1272.7058463034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23.1872722857143</v>
      </c>
      <c r="E93" s="13">
        <f t="shared" si="97"/>
        <v>19.9875215090323</v>
      </c>
      <c r="F93" s="9" t="s">
        <v>109</v>
      </c>
      <c r="G93" s="6">
        <v>3</v>
      </c>
      <c r="H93" s="11">
        <f t="shared" si="80"/>
        <v>23.1872722857143</v>
      </c>
      <c r="I93" s="11">
        <f t="shared" si="81"/>
        <v>296.337272285714</v>
      </c>
      <c r="J93" s="11">
        <f t="shared" si="82"/>
        <v>0.283489147340607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0.184440678830933</v>
      </c>
      <c r="P93" s="11">
        <f t="shared" si="85"/>
        <v>0.0522869307767041</v>
      </c>
      <c r="Q93" s="16">
        <f t="shared" si="86"/>
        <v>0.00679730100097154</v>
      </c>
      <c r="R93" s="11">
        <f t="shared" si="87"/>
        <v>0.0098696</v>
      </c>
      <c r="S93" s="17">
        <f t="shared" si="88"/>
        <v>0.688710890104112</v>
      </c>
      <c r="T93" s="3">
        <v>0.01</v>
      </c>
      <c r="U93" s="18">
        <f t="shared" si="89"/>
        <v>0.00688710890104112</v>
      </c>
      <c r="V93" s="17"/>
      <c r="W93" s="3"/>
      <c r="X93" s="18"/>
      <c r="Y93" s="19">
        <v>0.04</v>
      </c>
      <c r="Z93" s="3">
        <v>0.49</v>
      </c>
      <c r="AA93" s="20">
        <f t="shared" si="90"/>
        <v>0.0196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0.015</v>
      </c>
      <c r="AO93" s="3">
        <v>0.5</v>
      </c>
      <c r="AP93" s="3">
        <f t="shared" si="91"/>
        <v>0.0075</v>
      </c>
      <c r="AQ93" s="1">
        <f t="shared" si="92"/>
        <v>0.0339871089010411</v>
      </c>
      <c r="AR93" s="25">
        <f t="shared" si="93"/>
        <v>7.592</v>
      </c>
      <c r="AS93" s="1">
        <f t="shared" si="94"/>
        <v>0.13</v>
      </c>
      <c r="AT93" s="2">
        <f t="shared" si="95"/>
        <v>10.5</v>
      </c>
      <c r="AU93" s="1">
        <f t="shared" si="96"/>
        <v>2359.81456101835</v>
      </c>
    </row>
    <row r="94" s="1" customFormat="1" spans="1:47">
      <c r="A94" s="6"/>
      <c r="B94" s="6"/>
      <c r="C94" s="9">
        <v>3</v>
      </c>
      <c r="D94" s="12">
        <v>24.2484623480645</v>
      </c>
      <c r="E94" s="13">
        <f t="shared" si="97"/>
        <v>23.1872722857143</v>
      </c>
      <c r="F94" s="9" t="s">
        <v>109</v>
      </c>
      <c r="G94" s="6">
        <v>4</v>
      </c>
      <c r="H94" s="11">
        <f t="shared" si="80"/>
        <v>24.2484623480645</v>
      </c>
      <c r="I94" s="11">
        <f t="shared" si="81"/>
        <v>297.398462348064</v>
      </c>
      <c r="J94" s="11">
        <f t="shared" si="82"/>
        <v>0.318752849670931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0.208073748054229</v>
      </c>
      <c r="P94" s="11">
        <f t="shared" si="85"/>
        <v>0.066324100133997</v>
      </c>
      <c r="Q94" s="16">
        <f t="shared" si="86"/>
        <v>0.00862213301741961</v>
      </c>
      <c r="R94" s="11">
        <f t="shared" si="87"/>
        <v>0.0098696</v>
      </c>
      <c r="S94" s="17">
        <f t="shared" si="88"/>
        <v>0.873605112407758</v>
      </c>
      <c r="T94" s="3">
        <v>0.01</v>
      </c>
      <c r="U94" s="18">
        <f t="shared" si="89"/>
        <v>0.00873605112407758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0.0358360511240776</v>
      </c>
      <c r="AR94" s="25">
        <f t="shared" si="93"/>
        <v>7.592</v>
      </c>
      <c r="AS94" s="1">
        <f t="shared" si="94"/>
        <v>0.13</v>
      </c>
      <c r="AT94" s="2">
        <f t="shared" si="95"/>
        <v>10.5</v>
      </c>
      <c r="AU94" s="1">
        <f t="shared" si="96"/>
        <v>2488.19149337547</v>
      </c>
    </row>
    <row r="95" s="1" customFormat="1" spans="1:47">
      <c r="A95" s="6"/>
      <c r="B95" s="6"/>
      <c r="C95" s="9">
        <v>4</v>
      </c>
      <c r="D95" s="12">
        <v>27.2375911576667</v>
      </c>
      <c r="E95" s="13">
        <f t="shared" si="97"/>
        <v>24.2484623480645</v>
      </c>
      <c r="F95" s="9" t="s">
        <v>109</v>
      </c>
      <c r="G95" s="6">
        <v>5</v>
      </c>
      <c r="H95" s="11">
        <f t="shared" si="80"/>
        <v>27.2375911576667</v>
      </c>
      <c r="I95" s="11">
        <f t="shared" si="81"/>
        <v>300.387591157667</v>
      </c>
      <c r="J95" s="11">
        <f t="shared" si="82"/>
        <v>0.44151301143213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0.134662165524221</v>
      </c>
      <c r="O95" s="11">
        <f t="shared" si="98"/>
        <v>0.0830074823960116</v>
      </c>
      <c r="P95" s="11">
        <f t="shared" si="85"/>
        <v>0.0366488835240626</v>
      </c>
      <c r="Q95" s="16">
        <f t="shared" si="86"/>
        <v>0.00476435485812814</v>
      </c>
      <c r="R95" s="11">
        <f t="shared" si="87"/>
        <v>0.0098696</v>
      </c>
      <c r="S95" s="17">
        <f t="shared" si="88"/>
        <v>0.482730288778485</v>
      </c>
      <c r="T95" s="3">
        <v>0.01</v>
      </c>
      <c r="U95" s="18">
        <f t="shared" si="89"/>
        <v>0.00482730288778485</v>
      </c>
      <c r="V95" s="17"/>
      <c r="W95" s="3"/>
      <c r="X95" s="18"/>
      <c r="Y95" s="19">
        <v>0.05</v>
      </c>
      <c r="Z95" s="3">
        <v>0.49</v>
      </c>
      <c r="AA95" s="20">
        <f t="shared" si="90"/>
        <v>0.0245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0.02</v>
      </c>
      <c r="AO95" s="3">
        <v>0.5</v>
      </c>
      <c r="AP95" s="3">
        <f t="shared" si="91"/>
        <v>0.01</v>
      </c>
      <c r="AQ95" s="1">
        <f t="shared" si="92"/>
        <v>0.0393273028877849</v>
      </c>
      <c r="AR95" s="25">
        <f t="shared" si="93"/>
        <v>7.592</v>
      </c>
      <c r="AS95" s="1">
        <f t="shared" si="94"/>
        <v>0.13</v>
      </c>
      <c r="AT95" s="2">
        <f t="shared" si="95"/>
        <v>10.5</v>
      </c>
      <c r="AU95" s="1">
        <f t="shared" si="96"/>
        <v>2730.59830626931</v>
      </c>
    </row>
    <row r="96" s="1" customFormat="1" spans="1:47">
      <c r="A96" s="6"/>
      <c r="B96" s="6"/>
      <c r="C96" s="9">
        <v>5</v>
      </c>
      <c r="D96" s="12">
        <v>27.5699276551613</v>
      </c>
      <c r="E96" s="13">
        <f t="shared" si="97"/>
        <v>27.2375911576667</v>
      </c>
      <c r="F96" s="9" t="s">
        <v>111</v>
      </c>
      <c r="G96" s="6">
        <v>6</v>
      </c>
      <c r="H96" s="11">
        <f t="shared" si="80"/>
        <v>27.5699276551613</v>
      </c>
      <c r="I96" s="11">
        <f t="shared" si="81"/>
        <v>300.719927655161</v>
      </c>
      <c r="J96" s="11">
        <f t="shared" si="82"/>
        <v>0.457615573363569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0.122278598871949</v>
      </c>
      <c r="P96" s="11">
        <f t="shared" si="85"/>
        <v>0.0559565911328808</v>
      </c>
      <c r="Q96" s="16">
        <f t="shared" si="86"/>
        <v>0.00727435684727451</v>
      </c>
      <c r="R96" s="11">
        <f t="shared" si="87"/>
        <v>0.0098696</v>
      </c>
      <c r="S96" s="17">
        <f t="shared" si="88"/>
        <v>0.737046774669137</v>
      </c>
      <c r="T96" s="3">
        <v>0.01</v>
      </c>
      <c r="U96" s="18">
        <f t="shared" si="89"/>
        <v>0.00737046774669137</v>
      </c>
      <c r="V96" s="17"/>
      <c r="W96" s="3"/>
      <c r="X96" s="18"/>
      <c r="Y96" s="19">
        <v>0.05</v>
      </c>
      <c r="Z96" s="3">
        <v>0.49</v>
      </c>
      <c r="AA96" s="20">
        <f t="shared" si="90"/>
        <v>0.0245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0.02</v>
      </c>
      <c r="AO96" s="3">
        <v>0.5</v>
      </c>
      <c r="AP96" s="3">
        <f t="shared" si="91"/>
        <v>0.01</v>
      </c>
      <c r="AQ96" s="1">
        <f t="shared" si="92"/>
        <v>0.0418704677466914</v>
      </c>
      <c r="AR96" s="25">
        <f t="shared" si="93"/>
        <v>7.592</v>
      </c>
      <c r="AS96" s="1">
        <f t="shared" si="94"/>
        <v>0.13</v>
      </c>
      <c r="AT96" s="2">
        <f t="shared" si="95"/>
        <v>10.5</v>
      </c>
      <c r="AU96" s="1">
        <f t="shared" si="96"/>
        <v>2907.17694620576</v>
      </c>
    </row>
    <row r="97" s="1" customFormat="1" spans="1:47">
      <c r="A97" s="6"/>
      <c r="B97" s="6"/>
      <c r="C97" s="9">
        <v>6</v>
      </c>
      <c r="D97" s="12">
        <v>29.3433786273333</v>
      </c>
      <c r="E97" s="13">
        <f t="shared" si="97"/>
        <v>27.5699276551613</v>
      </c>
      <c r="F97" s="9" t="s">
        <v>109</v>
      </c>
      <c r="G97" s="6">
        <v>7</v>
      </c>
      <c r="H97" s="11">
        <f t="shared" si="80"/>
        <v>29.3433786273333</v>
      </c>
      <c r="I97" s="11">
        <f t="shared" si="81"/>
        <v>302.493378627333</v>
      </c>
      <c r="J97" s="11">
        <f t="shared" si="82"/>
        <v>0.553275453611506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0.142242007739068</v>
      </c>
      <c r="P97" s="11">
        <f t="shared" si="85"/>
        <v>0.0786990113544443</v>
      </c>
      <c r="Q97" s="16">
        <f t="shared" si="86"/>
        <v>0.0102308714760778</v>
      </c>
      <c r="R97" s="11">
        <f t="shared" si="87"/>
        <v>0.0098696</v>
      </c>
      <c r="S97" s="17">
        <f t="shared" si="88"/>
        <v>1.03660446989521</v>
      </c>
      <c r="T97" s="3">
        <v>0.01</v>
      </c>
      <c r="U97" s="18">
        <f t="shared" si="89"/>
        <v>0.0103660446989521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0.0448660446989521</v>
      </c>
      <c r="AR97" s="25">
        <f t="shared" si="93"/>
        <v>7.592</v>
      </c>
      <c r="AS97" s="1">
        <f t="shared" si="94"/>
        <v>0.13</v>
      </c>
      <c r="AT97" s="2">
        <f t="shared" si="95"/>
        <v>10.5</v>
      </c>
      <c r="AU97" s="1">
        <f t="shared" si="96"/>
        <v>3115.16775034207</v>
      </c>
    </row>
    <row r="98" s="1" customFormat="1" spans="1:47">
      <c r="A98" s="6"/>
      <c r="B98" s="6"/>
      <c r="C98" s="9">
        <v>7</v>
      </c>
      <c r="D98" s="12">
        <v>28.7808366070968</v>
      </c>
      <c r="E98" s="13">
        <f t="shared" si="97"/>
        <v>29.3433786273333</v>
      </c>
      <c r="F98" s="9" t="s">
        <v>109</v>
      </c>
      <c r="G98" s="6">
        <v>8</v>
      </c>
      <c r="H98" s="11">
        <f t="shared" si="80"/>
        <v>28.7808366070968</v>
      </c>
      <c r="I98" s="11">
        <f t="shared" si="81"/>
        <v>301.930836607097</v>
      </c>
      <c r="J98" s="11">
        <f t="shared" si="82"/>
        <v>0.521069871458912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0.139462996384624</v>
      </c>
      <c r="P98" s="11">
        <f t="shared" si="85"/>
        <v>0.0726699655994107</v>
      </c>
      <c r="Q98" s="16">
        <f t="shared" si="86"/>
        <v>0.0094470955279234</v>
      </c>
      <c r="R98" s="11">
        <f t="shared" si="87"/>
        <v>0.0098696</v>
      </c>
      <c r="S98" s="17">
        <f t="shared" si="88"/>
        <v>0.957191327705621</v>
      </c>
      <c r="T98" s="3">
        <v>0.01</v>
      </c>
      <c r="U98" s="18">
        <f t="shared" si="89"/>
        <v>0.00957191327705621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0.0440719132770562</v>
      </c>
      <c r="AR98" s="25">
        <f t="shared" si="93"/>
        <v>7.592</v>
      </c>
      <c r="AS98" s="1">
        <f t="shared" si="94"/>
        <v>0.13</v>
      </c>
      <c r="AT98" s="2">
        <f t="shared" si="95"/>
        <v>10.5</v>
      </c>
      <c r="AU98" s="1">
        <f t="shared" si="96"/>
        <v>3060.02911238941</v>
      </c>
    </row>
    <row r="99" s="1" customFormat="1" spans="1:47">
      <c r="A99" s="6"/>
      <c r="B99" s="6"/>
      <c r="C99" s="9">
        <v>8</v>
      </c>
      <c r="D99" s="12">
        <v>27.7461681174193</v>
      </c>
      <c r="E99" s="13">
        <f t="shared" si="97"/>
        <v>28.7808366070968</v>
      </c>
      <c r="F99" s="9" t="s">
        <v>109</v>
      </c>
      <c r="G99" s="6">
        <v>9</v>
      </c>
      <c r="H99" s="11">
        <f t="shared" si="80"/>
        <v>27.7461681174193</v>
      </c>
      <c r="I99" s="11">
        <f t="shared" si="81"/>
        <v>300.896168117419</v>
      </c>
      <c r="J99" s="11">
        <f t="shared" si="82"/>
        <v>0.466376860743323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0.142713030785213</v>
      </c>
      <c r="P99" s="11">
        <f t="shared" si="85"/>
        <v>0.0665580552847729</v>
      </c>
      <c r="Q99" s="16">
        <f t="shared" si="86"/>
        <v>0.00865254718702048</v>
      </c>
      <c r="R99" s="11">
        <f t="shared" si="87"/>
        <v>0.0098696</v>
      </c>
      <c r="S99" s="17">
        <f t="shared" si="88"/>
        <v>0.876686713445376</v>
      </c>
      <c r="T99" s="3">
        <v>0.01</v>
      </c>
      <c r="U99" s="18">
        <f t="shared" si="89"/>
        <v>0.00876686713445375</v>
      </c>
      <c r="V99" s="17"/>
      <c r="W99" s="3"/>
      <c r="X99" s="18"/>
      <c r="Y99" s="19">
        <v>0.05</v>
      </c>
      <c r="Z99" s="3">
        <v>0.49</v>
      </c>
      <c r="AA99" s="20">
        <f t="shared" si="90"/>
        <v>0.0245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0.02</v>
      </c>
      <c r="AO99" s="3">
        <v>0.5</v>
      </c>
      <c r="AP99" s="3">
        <f t="shared" si="91"/>
        <v>0.01</v>
      </c>
      <c r="AQ99" s="1">
        <f t="shared" si="92"/>
        <v>0.0432668671344538</v>
      </c>
      <c r="AR99" s="25">
        <f t="shared" si="93"/>
        <v>7.592</v>
      </c>
      <c r="AS99" s="1">
        <f t="shared" si="94"/>
        <v>0.13</v>
      </c>
      <c r="AT99" s="2">
        <f t="shared" si="95"/>
        <v>10.5</v>
      </c>
      <c r="AU99" s="1">
        <f t="shared" si="96"/>
        <v>3004.13263660689</v>
      </c>
    </row>
    <row r="100" s="1" customFormat="1" spans="1:47">
      <c r="A100" s="6"/>
      <c r="B100" s="6"/>
      <c r="C100" s="9">
        <v>9</v>
      </c>
      <c r="D100" s="12">
        <v>26.821836524</v>
      </c>
      <c r="E100" s="13">
        <f t="shared" si="97"/>
        <v>27.7461681174193</v>
      </c>
      <c r="F100" s="9" t="s">
        <v>109</v>
      </c>
      <c r="G100" s="6">
        <v>10</v>
      </c>
      <c r="H100" s="11">
        <f t="shared" si="80"/>
        <v>26.821836524</v>
      </c>
      <c r="I100" s="11">
        <f t="shared" si="81"/>
        <v>299.971836524</v>
      </c>
      <c r="J100" s="11">
        <f t="shared" si="82"/>
        <v>0.422116883987506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0.15207497550044</v>
      </c>
      <c r="P100" s="11">
        <f t="shared" si="85"/>
        <v>0.0641934147907221</v>
      </c>
      <c r="Q100" s="16">
        <f t="shared" si="86"/>
        <v>0.00834514392279388</v>
      </c>
      <c r="R100" s="11">
        <f t="shared" si="87"/>
        <v>0.0098696</v>
      </c>
      <c r="S100" s="17">
        <f t="shared" si="88"/>
        <v>0.845540236969469</v>
      </c>
      <c r="T100" s="3">
        <v>0.01</v>
      </c>
      <c r="U100" s="18">
        <f t="shared" si="89"/>
        <v>0.00845540236969469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0.0355554023696947</v>
      </c>
      <c r="AR100" s="25">
        <f t="shared" si="93"/>
        <v>7.592</v>
      </c>
      <c r="AS100" s="1">
        <f t="shared" si="94"/>
        <v>0.13</v>
      </c>
      <c r="AT100" s="2">
        <f t="shared" si="95"/>
        <v>10.5</v>
      </c>
      <c r="AU100" s="1">
        <f t="shared" si="96"/>
        <v>2468.70531056855</v>
      </c>
    </row>
    <row r="101" s="1" customFormat="1" spans="1:47">
      <c r="A101" s="6"/>
      <c r="B101" s="6"/>
      <c r="C101" s="9">
        <v>10</v>
      </c>
      <c r="D101" s="12">
        <v>26.007001133871</v>
      </c>
      <c r="E101" s="13">
        <f t="shared" si="97"/>
        <v>26.821836524</v>
      </c>
      <c r="F101" s="9" t="s">
        <v>109</v>
      </c>
      <c r="G101" s="6">
        <v>11</v>
      </c>
      <c r="H101" s="11">
        <f t="shared" si="80"/>
        <v>26.007001133871</v>
      </c>
      <c r="I101" s="11">
        <f t="shared" si="81"/>
        <v>299.157001133871</v>
      </c>
      <c r="J101" s="11">
        <f t="shared" si="82"/>
        <v>0.386399309256162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0.0834874826742323</v>
      </c>
      <c r="O101" s="11">
        <f t="shared" si="98"/>
        <v>0.0803140780354859</v>
      </c>
      <c r="P101" s="11">
        <f t="shared" si="85"/>
        <v>0.0310333042764573</v>
      </c>
      <c r="Q101" s="16">
        <f t="shared" si="86"/>
        <v>0.00403432955593944</v>
      </c>
      <c r="R101" s="11">
        <f t="shared" si="87"/>
        <v>0.0098696</v>
      </c>
      <c r="S101" s="17">
        <f t="shared" si="88"/>
        <v>0.408763228088215</v>
      </c>
      <c r="T101" s="3">
        <v>0.01</v>
      </c>
      <c r="U101" s="18">
        <f t="shared" si="89"/>
        <v>0.00408763228088215</v>
      </c>
      <c r="V101" s="17"/>
      <c r="W101" s="3"/>
      <c r="X101" s="18"/>
      <c r="Y101" s="19">
        <v>0.04</v>
      </c>
      <c r="Z101" s="3">
        <v>0.49</v>
      </c>
      <c r="AA101" s="20">
        <f t="shared" si="90"/>
        <v>0.0196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0.0311876322808821</v>
      </c>
      <c r="AR101" s="25">
        <f t="shared" si="93"/>
        <v>7.592</v>
      </c>
      <c r="AS101" s="1">
        <f t="shared" si="94"/>
        <v>0.13</v>
      </c>
      <c r="AT101" s="2">
        <f t="shared" si="95"/>
        <v>10.5</v>
      </c>
      <c r="AU101" s="1">
        <f t="shared" si="96"/>
        <v>2165.43951986034</v>
      </c>
    </row>
    <row r="102" s="1" customFormat="1" spans="1:48">
      <c r="A102" s="6"/>
      <c r="B102" s="6"/>
      <c r="C102" s="9">
        <v>11</v>
      </c>
      <c r="D102" s="12">
        <v>23.3962717703333</v>
      </c>
      <c r="E102" s="13">
        <f t="shared" si="97"/>
        <v>26.007001133871</v>
      </c>
      <c r="F102" s="9" t="s">
        <v>111</v>
      </c>
      <c r="G102" s="6">
        <v>12</v>
      </c>
      <c r="H102" s="11">
        <f t="shared" si="80"/>
        <v>23.3962717703333</v>
      </c>
      <c r="I102" s="11">
        <f t="shared" si="81"/>
        <v>296.546271770333</v>
      </c>
      <c r="J102" s="11">
        <f t="shared" si="82"/>
        <v>0.290130504732999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0.125200773759029</v>
      </c>
      <c r="P102" s="11">
        <f t="shared" si="85"/>
        <v>0.036324563683669</v>
      </c>
      <c r="Q102" s="16">
        <f t="shared" si="86"/>
        <v>0.00472219327887698</v>
      </c>
      <c r="R102" s="11">
        <f t="shared" si="87"/>
        <v>0.0098696</v>
      </c>
      <c r="S102" s="17">
        <f t="shared" si="88"/>
        <v>0.478458425759603</v>
      </c>
      <c r="T102" s="3">
        <v>0.01</v>
      </c>
      <c r="U102" s="18">
        <f t="shared" si="89"/>
        <v>0.00478458425759603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0.019584584257596</v>
      </c>
      <c r="AR102" s="25">
        <f t="shared" si="93"/>
        <v>7.592</v>
      </c>
      <c r="AS102" s="1">
        <f t="shared" si="94"/>
        <v>0.13</v>
      </c>
      <c r="AT102" s="2">
        <f t="shared" si="95"/>
        <v>10.5</v>
      </c>
      <c r="AU102" s="1">
        <f t="shared" si="96"/>
        <v>1359.809309969</v>
      </c>
      <c r="AV102" s="1">
        <f>SUM(AU91:AU102)</f>
        <v>28110.4478239568</v>
      </c>
    </row>
    <row r="103" s="1" customFormat="1" spans="1:46">
      <c r="A103" s="6"/>
      <c r="B103" s="6"/>
      <c r="C103" s="9">
        <v>12</v>
      </c>
      <c r="D103" s="12">
        <v>20.5489885167742</v>
      </c>
      <c r="E103" s="13">
        <f t="shared" si="97"/>
        <v>23.3962717703333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20.82</v>
      </c>
      <c r="E107" s="9"/>
      <c r="F107" s="9"/>
      <c r="G107" s="6">
        <v>1</v>
      </c>
      <c r="H107" s="11">
        <f t="shared" ref="H107:H118" si="99">E108</f>
        <v>20.82</v>
      </c>
      <c r="I107" s="11">
        <f t="shared" ref="I107:I118" si="100">H107+273.15</f>
        <v>293.97</v>
      </c>
      <c r="J107" s="11">
        <f t="shared" ref="J107:J118" si="101">EXP(($C$18*(I107-$C$16))/($C$19*I107*$C$16))</f>
        <v>0.217583584538396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0.659725395417566</v>
      </c>
      <c r="Q107" s="16">
        <f t="shared" ref="Q107:Q118" si="105">P107*$B$109</f>
        <v>0.191320364671094</v>
      </c>
      <c r="R107" s="11">
        <f t="shared" ref="R107:R118" si="106">L107*$B$109</f>
        <v>0.87929595</v>
      </c>
      <c r="S107" s="17">
        <f t="shared" ref="S107:S118" si="107">Q107/R107</f>
        <v>0.217583584538396</v>
      </c>
      <c r="T107" s="3">
        <v>0.27</v>
      </c>
      <c r="U107" s="18">
        <f t="shared" ref="U107:U118" si="108">S107*T107</f>
        <v>0.0587475678253669</v>
      </c>
      <c r="V107" s="3">
        <v>220.1</v>
      </c>
      <c r="W107" s="20">
        <v>12.1</v>
      </c>
      <c r="X107" s="20">
        <v>4.5</v>
      </c>
      <c r="Y107" s="20">
        <v>1.5</v>
      </c>
      <c r="Z107" s="20">
        <v>6.8</v>
      </c>
      <c r="AA107" s="3">
        <v>30.2</v>
      </c>
      <c r="AB107" s="2">
        <f t="shared" ref="AB107:AB118" si="109">U107*0.67*AD107+(V107+W107+X107+Y107+Z107+AA107)/1000</f>
        <v>0.286614652428469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64.6575</v>
      </c>
      <c r="AF107" s="1">
        <f t="shared" ref="AF107:AF118" si="113">AE107*10000*AC107*AB107</f>
        <v>2081088.78136743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19.9875215090323</v>
      </c>
      <c r="E108" s="13">
        <f t="shared" ref="E108:E119" si="114">D107</f>
        <v>20.82</v>
      </c>
      <c r="F108" s="9" t="s">
        <v>109</v>
      </c>
      <c r="G108" s="6">
        <v>2</v>
      </c>
      <c r="H108" s="11">
        <f t="shared" si="99"/>
        <v>19.9875215090323</v>
      </c>
      <c r="I108" s="11">
        <f t="shared" si="100"/>
        <v>293.137521509032</v>
      </c>
      <c r="J108" s="11">
        <f t="shared" si="101"/>
        <v>0.198050300281086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5.40438460458243</v>
      </c>
      <c r="P108" s="11">
        <f t="shared" si="104"/>
        <v>1.07033999377203</v>
      </c>
      <c r="Q108" s="16">
        <f t="shared" si="105"/>
        <v>0.310398598193888</v>
      </c>
      <c r="R108" s="11">
        <f t="shared" si="106"/>
        <v>0.87929595</v>
      </c>
      <c r="S108" s="17">
        <f t="shared" si="107"/>
        <v>0.353008106308107</v>
      </c>
      <c r="T108" s="3">
        <v>0.27</v>
      </c>
      <c r="U108" s="18">
        <f t="shared" si="108"/>
        <v>0.0953121887031889</v>
      </c>
      <c r="V108" s="3">
        <v>220.1</v>
      </c>
      <c r="W108" s="20">
        <v>12.1</v>
      </c>
      <c r="X108" s="20">
        <v>4.5</v>
      </c>
      <c r="Y108" s="20">
        <v>1.5</v>
      </c>
      <c r="Z108" s="20">
        <v>6.8</v>
      </c>
      <c r="AA108" s="3">
        <v>30.2</v>
      </c>
      <c r="AB108" s="2">
        <f t="shared" si="109"/>
        <v>0.29371915826503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64.6575</v>
      </c>
      <c r="AF108" s="1">
        <f t="shared" si="113"/>
        <v>2132674.09729023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23.1872722857143</v>
      </c>
      <c r="E109" s="13">
        <f t="shared" si="114"/>
        <v>19.9875215090323</v>
      </c>
      <c r="F109" s="9" t="s">
        <v>109</v>
      </c>
      <c r="G109" s="6">
        <v>3</v>
      </c>
      <c r="H109" s="11">
        <f t="shared" si="99"/>
        <v>23.1872722857143</v>
      </c>
      <c r="I109" s="11">
        <f t="shared" si="100"/>
        <v>296.337272285714</v>
      </c>
      <c r="J109" s="11">
        <f t="shared" si="101"/>
        <v>0.283489147340607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7.36609961081041</v>
      </c>
      <c r="P109" s="11">
        <f t="shared" si="104"/>
        <v>2.08820929789462</v>
      </c>
      <c r="Q109" s="16">
        <f t="shared" si="105"/>
        <v>0.60558069638944</v>
      </c>
      <c r="R109" s="11">
        <f t="shared" si="106"/>
        <v>0.87929595</v>
      </c>
      <c r="S109" s="17">
        <f t="shared" si="107"/>
        <v>0.688710890104111</v>
      </c>
      <c r="T109" s="3">
        <v>0.27</v>
      </c>
      <c r="U109" s="18">
        <f t="shared" si="108"/>
        <v>0.18595194032811</v>
      </c>
      <c r="V109" s="3">
        <v>220.1</v>
      </c>
      <c r="W109" s="20">
        <v>12.1</v>
      </c>
      <c r="X109" s="20">
        <v>4.5</v>
      </c>
      <c r="Y109" s="20">
        <v>1.5</v>
      </c>
      <c r="Z109" s="20">
        <v>6.8</v>
      </c>
      <c r="AA109" s="3">
        <v>30.2</v>
      </c>
      <c r="AB109" s="2">
        <f t="shared" si="109"/>
        <v>0.311330462005752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64.6575</v>
      </c>
      <c r="AF109" s="1">
        <f t="shared" si="113"/>
        <v>2260548.53193455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24.2484623480645</v>
      </c>
      <c r="E110" s="13">
        <f t="shared" si="114"/>
        <v>23.1872722857143</v>
      </c>
      <c r="F110" s="9" t="s">
        <v>109</v>
      </c>
      <c r="G110" s="6">
        <v>4</v>
      </c>
      <c r="H110" s="11">
        <f t="shared" si="99"/>
        <v>24.2484623480645</v>
      </c>
      <c r="I110" s="11">
        <f t="shared" si="100"/>
        <v>297.398462348064</v>
      </c>
      <c r="J110" s="11">
        <f t="shared" si="101"/>
        <v>0.318752849670931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8.30994531291578</v>
      </c>
      <c r="P110" s="11">
        <f t="shared" si="104"/>
        <v>2.6488187491015</v>
      </c>
      <c r="Q110" s="16">
        <f t="shared" si="105"/>
        <v>0.768157437239436</v>
      </c>
      <c r="R110" s="11">
        <f t="shared" si="106"/>
        <v>0.87929595</v>
      </c>
      <c r="S110" s="17">
        <f t="shared" si="107"/>
        <v>0.873605112407758</v>
      </c>
      <c r="T110" s="3">
        <v>0.27</v>
      </c>
      <c r="U110" s="18">
        <f t="shared" si="108"/>
        <v>0.235873380350095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0.321030197802023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64.6575</v>
      </c>
      <c r="AF110" s="1">
        <f t="shared" si="113"/>
        <v>2330977.62959866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27.2375911576667</v>
      </c>
      <c r="E111" s="13">
        <f t="shared" si="114"/>
        <v>24.2484623480645</v>
      </c>
      <c r="F111" s="9" t="s">
        <v>109</v>
      </c>
      <c r="G111" s="6">
        <v>5</v>
      </c>
      <c r="H111" s="11">
        <f t="shared" si="99"/>
        <v>27.2375911576667</v>
      </c>
      <c r="I111" s="11">
        <f t="shared" si="100"/>
        <v>300.387591157667</v>
      </c>
      <c r="J111" s="11">
        <f t="shared" si="101"/>
        <v>0.44151301143213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5.37807023562357</v>
      </c>
      <c r="O111" s="11">
        <f t="shared" si="115"/>
        <v>3.31511132819071</v>
      </c>
      <c r="P111" s="11">
        <f t="shared" si="104"/>
        <v>1.46366478574225</v>
      </c>
      <c r="Q111" s="16">
        <f t="shared" si="105"/>
        <v>0.424462787865253</v>
      </c>
      <c r="R111" s="11">
        <f t="shared" si="106"/>
        <v>0.87929595</v>
      </c>
      <c r="S111" s="17">
        <f t="shared" si="107"/>
        <v>0.482730288778485</v>
      </c>
      <c r="T111" s="3">
        <v>0.27</v>
      </c>
      <c r="U111" s="18">
        <f t="shared" si="108"/>
        <v>0.130337177970191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0.300524513679608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64.6575</v>
      </c>
      <c r="AF111" s="1">
        <f t="shared" si="113"/>
        <v>2182087.30309286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27.5699276551613</v>
      </c>
      <c r="E112" s="13">
        <f t="shared" si="114"/>
        <v>27.2375911576667</v>
      </c>
      <c r="F112" s="9" t="s">
        <v>111</v>
      </c>
      <c r="G112" s="6">
        <v>6</v>
      </c>
      <c r="H112" s="11">
        <f t="shared" si="99"/>
        <v>27.5699276551613</v>
      </c>
      <c r="I112" s="11">
        <f t="shared" si="100"/>
        <v>300.719927655161</v>
      </c>
      <c r="J112" s="11">
        <f t="shared" si="101"/>
        <v>0.457615573363569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4.88350154244846</v>
      </c>
      <c r="P112" s="11">
        <f t="shared" si="104"/>
        <v>2.23476635836943</v>
      </c>
      <c r="Q112" s="16">
        <f t="shared" si="105"/>
        <v>0.648082243927134</v>
      </c>
      <c r="R112" s="11">
        <f t="shared" si="106"/>
        <v>0.87929595</v>
      </c>
      <c r="S112" s="17">
        <f t="shared" si="107"/>
        <v>0.737046774669136</v>
      </c>
      <c r="T112" s="3">
        <v>0.27</v>
      </c>
      <c r="U112" s="18">
        <f t="shared" si="108"/>
        <v>0.199002629160667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0.329066210845918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64.6575</v>
      </c>
      <c r="AF112" s="1">
        <f t="shared" si="113"/>
        <v>2389326.55367101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29.3433786273333</v>
      </c>
      <c r="E113" s="13">
        <f t="shared" si="114"/>
        <v>27.5699276551613</v>
      </c>
      <c r="F113" s="9" t="s">
        <v>109</v>
      </c>
      <c r="G113" s="6">
        <v>7</v>
      </c>
      <c r="H113" s="11">
        <f t="shared" si="99"/>
        <v>29.3433786273333</v>
      </c>
      <c r="I113" s="11">
        <f t="shared" si="100"/>
        <v>302.493378627333</v>
      </c>
      <c r="J113" s="11">
        <f t="shared" si="101"/>
        <v>0.553275453611506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5.68079018407904</v>
      </c>
      <c r="P113" s="11">
        <f t="shared" si="104"/>
        <v>3.14304176596812</v>
      </c>
      <c r="Q113" s="16">
        <f t="shared" si="105"/>
        <v>0.911482112130754</v>
      </c>
      <c r="R113" s="11">
        <f t="shared" si="106"/>
        <v>0.87929595</v>
      </c>
      <c r="S113" s="17">
        <f t="shared" si="107"/>
        <v>1.03660446989521</v>
      </c>
      <c r="T113" s="3">
        <v>0.27</v>
      </c>
      <c r="U113" s="18">
        <f t="shared" si="108"/>
        <v>0.279883206871706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0.344781307095173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64.6575</v>
      </c>
      <c r="AF113" s="1">
        <f t="shared" si="113"/>
        <v>2503432.75942612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28.7808366070968</v>
      </c>
      <c r="E114" s="13">
        <f t="shared" si="114"/>
        <v>29.3433786273333</v>
      </c>
      <c r="F114" s="9" t="s">
        <v>109</v>
      </c>
      <c r="G114" s="6">
        <v>8</v>
      </c>
      <c r="H114" s="11">
        <f t="shared" si="99"/>
        <v>28.7808366070968</v>
      </c>
      <c r="I114" s="11">
        <f t="shared" si="100"/>
        <v>301.930836607097</v>
      </c>
      <c r="J114" s="11">
        <f t="shared" si="101"/>
        <v>0.521069871458912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5.56980341811092</v>
      </c>
      <c r="P114" s="11">
        <f t="shared" si="104"/>
        <v>2.90225675112647</v>
      </c>
      <c r="Q114" s="16">
        <f t="shared" si="105"/>
        <v>0.841654457826675</v>
      </c>
      <c r="R114" s="11">
        <f t="shared" si="106"/>
        <v>0.87929595</v>
      </c>
      <c r="S114" s="17">
        <f t="shared" si="107"/>
        <v>0.957191327705621</v>
      </c>
      <c r="T114" s="3">
        <v>0.27</v>
      </c>
      <c r="U114" s="18">
        <f t="shared" si="108"/>
        <v>0.258441658480518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0.340615214242765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64.6575</v>
      </c>
      <c r="AF114" s="1">
        <f t="shared" si="113"/>
        <v>2473183.05298641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27.7461681174193</v>
      </c>
      <c r="E115" s="13">
        <f t="shared" si="114"/>
        <v>28.7808366070968</v>
      </c>
      <c r="F115" s="9" t="s">
        <v>109</v>
      </c>
      <c r="G115" s="6">
        <v>9</v>
      </c>
      <c r="H115" s="11">
        <f t="shared" si="99"/>
        <v>27.7461681174193</v>
      </c>
      <c r="I115" s="11">
        <f t="shared" si="100"/>
        <v>300.896168117419</v>
      </c>
      <c r="J115" s="11">
        <f t="shared" si="101"/>
        <v>0.466376860743323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5.69960166698445</v>
      </c>
      <c r="P115" s="11">
        <f t="shared" si="104"/>
        <v>2.65816233293562</v>
      </c>
      <c r="Q115" s="16">
        <f t="shared" si="105"/>
        <v>0.770867076551329</v>
      </c>
      <c r="R115" s="11">
        <f t="shared" si="106"/>
        <v>0.87929595</v>
      </c>
      <c r="S115" s="17">
        <f t="shared" si="107"/>
        <v>0.876686713445376</v>
      </c>
      <c r="T115" s="3">
        <v>0.27</v>
      </c>
      <c r="U115" s="18">
        <f t="shared" si="108"/>
        <v>0.236705412630251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09"/>
        <v>0.336391861674058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64.6575</v>
      </c>
      <c r="AF115" s="1">
        <f t="shared" si="113"/>
        <v>2442517.58778418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26.821836524</v>
      </c>
      <c r="E116" s="13">
        <f t="shared" si="114"/>
        <v>27.7461681174193</v>
      </c>
      <c r="F116" s="9" t="s">
        <v>109</v>
      </c>
      <c r="G116" s="6">
        <v>10</v>
      </c>
      <c r="H116" s="11">
        <f t="shared" si="99"/>
        <v>26.821836524</v>
      </c>
      <c r="I116" s="11">
        <f t="shared" si="100"/>
        <v>299.971836524</v>
      </c>
      <c r="J116" s="11">
        <f t="shared" si="101"/>
        <v>0.422116883987506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6.07349433404883</v>
      </c>
      <c r="P116" s="11">
        <f t="shared" si="104"/>
        <v>2.56372450320446</v>
      </c>
      <c r="Q116" s="16">
        <f t="shared" si="105"/>
        <v>0.743480105929295</v>
      </c>
      <c r="R116" s="11">
        <f t="shared" si="106"/>
        <v>0.87929595</v>
      </c>
      <c r="S116" s="17">
        <f t="shared" si="107"/>
        <v>0.845540236969469</v>
      </c>
      <c r="T116" s="3">
        <v>0.27</v>
      </c>
      <c r="U116" s="18">
        <f t="shared" si="108"/>
        <v>0.228295863981757</v>
      </c>
      <c r="V116" s="3">
        <v>229.1</v>
      </c>
      <c r="W116" s="20">
        <v>15.1</v>
      </c>
      <c r="X116" s="20">
        <v>6</v>
      </c>
      <c r="Y116" s="20">
        <v>3</v>
      </c>
      <c r="Z116" s="20">
        <v>7</v>
      </c>
      <c r="AA116" s="3">
        <v>30.2</v>
      </c>
      <c r="AB116" s="2">
        <f t="shared" si="109"/>
        <v>0.334757886371655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64.6575</v>
      </c>
      <c r="AF116" s="1">
        <f t="shared" si="113"/>
        <v>2430653.40832912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26.007001133871</v>
      </c>
      <c r="E117" s="13">
        <f t="shared" si="114"/>
        <v>26.821836524</v>
      </c>
      <c r="F117" s="9" t="s">
        <v>109</v>
      </c>
      <c r="G117" s="6">
        <v>11</v>
      </c>
      <c r="H117" s="11">
        <f t="shared" si="99"/>
        <v>26.007001133871</v>
      </c>
      <c r="I117" s="11">
        <f t="shared" si="100"/>
        <v>299.157001133871</v>
      </c>
      <c r="J117" s="11">
        <f t="shared" si="101"/>
        <v>0.386399309256162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3.33428133930215</v>
      </c>
      <c r="O117" s="11">
        <f t="shared" si="115"/>
        <v>3.20754349154222</v>
      </c>
      <c r="P117" s="11">
        <f t="shared" si="104"/>
        <v>1.23939258954101</v>
      </c>
      <c r="Q117" s="16">
        <f t="shared" si="105"/>
        <v>0.359423850966893</v>
      </c>
      <c r="R117" s="11">
        <f t="shared" si="106"/>
        <v>0.87929595</v>
      </c>
      <c r="S117" s="17">
        <f t="shared" si="107"/>
        <v>0.408763228088214</v>
      </c>
      <c r="T117" s="3">
        <v>0.27</v>
      </c>
      <c r="U117" s="18">
        <f t="shared" si="108"/>
        <v>0.110366071583818</v>
      </c>
      <c r="V117" s="3">
        <v>229.1</v>
      </c>
      <c r="W117" s="20">
        <v>15.1</v>
      </c>
      <c r="X117" s="20">
        <v>6</v>
      </c>
      <c r="Y117" s="20">
        <v>3</v>
      </c>
      <c r="Z117" s="20">
        <v>7</v>
      </c>
      <c r="AA117" s="3">
        <v>30.2</v>
      </c>
      <c r="AB117" s="2">
        <f t="shared" si="109"/>
        <v>0.311844127708736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64.6575</v>
      </c>
      <c r="AF117" s="1">
        <f t="shared" si="113"/>
        <v>2264278.22238407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23.3962717703333</v>
      </c>
      <c r="E118" s="13">
        <f t="shared" si="114"/>
        <v>26.007001133871</v>
      </c>
      <c r="F118" s="9" t="s">
        <v>111</v>
      </c>
      <c r="G118" s="6">
        <v>12</v>
      </c>
      <c r="H118" s="11">
        <f t="shared" si="99"/>
        <v>23.3962717703333</v>
      </c>
      <c r="I118" s="11">
        <f t="shared" si="100"/>
        <v>296.546271770333</v>
      </c>
      <c r="J118" s="11">
        <f t="shared" si="101"/>
        <v>0.290130504732999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5.00020590200121</v>
      </c>
      <c r="P118" s="11">
        <f t="shared" si="104"/>
        <v>1.45071226211653</v>
      </c>
      <c r="Q118" s="16">
        <f t="shared" si="105"/>
        <v>0.420706556013794</v>
      </c>
      <c r="R118" s="11">
        <f t="shared" si="106"/>
        <v>0.87929595</v>
      </c>
      <c r="S118" s="17">
        <f t="shared" si="107"/>
        <v>0.478458425759603</v>
      </c>
      <c r="T118" s="3">
        <v>0.27</v>
      </c>
      <c r="U118" s="18">
        <f t="shared" si="108"/>
        <v>0.129183774955093</v>
      </c>
      <c r="V118" s="3">
        <v>220.1</v>
      </c>
      <c r="W118" s="20">
        <v>12.1</v>
      </c>
      <c r="X118" s="20">
        <v>4.5</v>
      </c>
      <c r="Y118" s="20">
        <v>1.5</v>
      </c>
      <c r="Z118" s="20">
        <v>6.8</v>
      </c>
      <c r="AA118" s="3">
        <v>30.2</v>
      </c>
      <c r="AB118" s="2">
        <f t="shared" si="109"/>
        <v>0.300300407473775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64.6575</v>
      </c>
      <c r="AF118" s="1">
        <f t="shared" si="113"/>
        <v>2180460.08373459</v>
      </c>
      <c r="AG118" s="1">
        <f>SUM(AF107:AF118)</f>
        <v>27671228.0115992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20.5489885167742</v>
      </c>
      <c r="E119" s="13">
        <f t="shared" si="114"/>
        <v>23.3962717703333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20.82</v>
      </c>
      <c r="E123" s="9"/>
      <c r="F123" s="9"/>
      <c r="G123" s="6">
        <v>1</v>
      </c>
      <c r="H123" s="11">
        <f t="shared" ref="H123:H134" si="116">E124</f>
        <v>20.82</v>
      </c>
      <c r="I123" s="11">
        <f t="shared" ref="I123:I134" si="117">H123+273.15</f>
        <v>293.97</v>
      </c>
      <c r="J123" s="11">
        <f t="shared" ref="J123:J134" si="118">EXP(($C$18*(I123-$C$16))/($C$19*I123*$C$16))</f>
        <v>0.217583584538396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0.113408915933103</v>
      </c>
      <c r="Q123" s="16">
        <f t="shared" ref="Q123:Q134" si="122">P123*$B$125</f>
        <v>0.0294863181426067</v>
      </c>
      <c r="R123" s="11">
        <f t="shared" ref="R123:R134" si="123">L123*$B$125</f>
        <v>0.1355172</v>
      </c>
      <c r="S123" s="17">
        <f t="shared" ref="S123:S134" si="124">Q123/R123</f>
        <v>0.217583584538396</v>
      </c>
      <c r="T123" s="3">
        <v>0.01</v>
      </c>
      <c r="U123" s="18">
        <f t="shared" ref="U123:U134" si="125">S123*T123</f>
        <v>0.00217583584538396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0.00766583584538396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1.4</v>
      </c>
      <c r="AX123" s="1">
        <f t="shared" ref="AX123:AX134" si="132">AW123*10000*AV123*0.67*AU123*AT123</f>
        <v>974.443747641651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19.9875215090323</v>
      </c>
      <c r="E124" s="13">
        <f t="shared" ref="E124:E135" si="133">D123</f>
        <v>20.82</v>
      </c>
      <c r="F124" s="9" t="s">
        <v>109</v>
      </c>
      <c r="G124" s="6">
        <v>2</v>
      </c>
      <c r="H124" s="11">
        <f t="shared" si="116"/>
        <v>19.9875215090323</v>
      </c>
      <c r="I124" s="11">
        <f t="shared" si="117"/>
        <v>293.137521509032</v>
      </c>
      <c r="J124" s="11">
        <f t="shared" si="118"/>
        <v>0.198050300281086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0.929031084066897</v>
      </c>
      <c r="P124" s="11">
        <f t="shared" si="121"/>
        <v>0.183994885169912</v>
      </c>
      <c r="Q124" s="16">
        <f t="shared" si="122"/>
        <v>0.047838670144177</v>
      </c>
      <c r="R124" s="11">
        <f t="shared" si="123"/>
        <v>0.1355172</v>
      </c>
      <c r="S124" s="17">
        <f t="shared" si="124"/>
        <v>0.353008106308107</v>
      </c>
      <c r="T124" s="3">
        <v>0.01</v>
      </c>
      <c r="U124" s="18">
        <f t="shared" si="125"/>
        <v>0.00353008106308107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0.00902008106308107</v>
      </c>
      <c r="AU124" s="25">
        <f t="shared" si="129"/>
        <v>52.122</v>
      </c>
      <c r="AV124" s="1">
        <f t="shared" si="130"/>
        <v>0.26</v>
      </c>
      <c r="AW124" s="2">
        <f t="shared" si="131"/>
        <v>1.4</v>
      </c>
      <c r="AX124" s="1">
        <f t="shared" si="132"/>
        <v>1146.58880941638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23.1872722857143</v>
      </c>
      <c r="E125" s="13">
        <f t="shared" si="133"/>
        <v>19.9875215090323</v>
      </c>
      <c r="F125" s="9" t="s">
        <v>109</v>
      </c>
      <c r="G125" s="6">
        <v>3</v>
      </c>
      <c r="H125" s="11">
        <f t="shared" si="116"/>
        <v>23.1872722857143</v>
      </c>
      <c r="I125" s="11">
        <f t="shared" si="117"/>
        <v>296.337272285714</v>
      </c>
      <c r="J125" s="11">
        <f t="shared" si="118"/>
        <v>0.283489147340607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1.26625619889699</v>
      </c>
      <c r="P125" s="11">
        <f t="shared" si="121"/>
        <v>0.358969890140065</v>
      </c>
      <c r="Q125" s="16">
        <f t="shared" si="122"/>
        <v>0.0933321714364169</v>
      </c>
      <c r="R125" s="11">
        <f t="shared" si="123"/>
        <v>0.1355172</v>
      </c>
      <c r="S125" s="17">
        <f t="shared" si="124"/>
        <v>0.688710890104112</v>
      </c>
      <c r="T125" s="3">
        <v>0.01</v>
      </c>
      <c r="U125" s="18">
        <f t="shared" si="125"/>
        <v>0.00688710890104112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0.005</v>
      </c>
      <c r="AF125" s="3">
        <v>0.49</v>
      </c>
      <c r="AG125" s="18">
        <f t="shared" si="126"/>
        <v>0.00245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0.0168371089010411</v>
      </c>
      <c r="AU125" s="25">
        <f t="shared" si="129"/>
        <v>52.122</v>
      </c>
      <c r="AV125" s="1">
        <f t="shared" si="130"/>
        <v>0.26</v>
      </c>
      <c r="AW125" s="2">
        <f t="shared" si="131"/>
        <v>1.4</v>
      </c>
      <c r="AX125" s="1">
        <f t="shared" si="132"/>
        <v>2140.25134739359</v>
      </c>
    </row>
    <row r="126" s="1" customFormat="1" spans="1:50">
      <c r="A126" s="6"/>
      <c r="B126" s="6"/>
      <c r="C126" s="9">
        <v>3</v>
      </c>
      <c r="D126" s="12">
        <v>24.2484623480645</v>
      </c>
      <c r="E126" s="13">
        <f t="shared" si="133"/>
        <v>23.1872722857143</v>
      </c>
      <c r="F126" s="9" t="s">
        <v>109</v>
      </c>
      <c r="G126" s="6">
        <v>4</v>
      </c>
      <c r="H126" s="11">
        <f t="shared" si="116"/>
        <v>24.2484623480645</v>
      </c>
      <c r="I126" s="11">
        <f t="shared" si="117"/>
        <v>297.398462348064</v>
      </c>
      <c r="J126" s="11">
        <f t="shared" si="118"/>
        <v>0.318752849670931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1.42850630875692</v>
      </c>
      <c r="P126" s="11">
        <f t="shared" si="121"/>
        <v>0.455340456689172</v>
      </c>
      <c r="Q126" s="16">
        <f t="shared" si="122"/>
        <v>0.118388518739185</v>
      </c>
      <c r="R126" s="11">
        <f t="shared" si="123"/>
        <v>0.1355172</v>
      </c>
      <c r="S126" s="17">
        <f t="shared" si="124"/>
        <v>0.873605112407758</v>
      </c>
      <c r="T126" s="3">
        <v>0.01</v>
      </c>
      <c r="U126" s="18">
        <f t="shared" si="125"/>
        <v>0.00873605112407758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0.005</v>
      </c>
      <c r="AF126" s="3">
        <v>0.49</v>
      </c>
      <c r="AG126" s="18">
        <f t="shared" si="126"/>
        <v>0.00245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0.0186860511240776</v>
      </c>
      <c r="AU126" s="25">
        <f t="shared" si="129"/>
        <v>52.122</v>
      </c>
      <c r="AV126" s="1">
        <f t="shared" si="130"/>
        <v>0.26</v>
      </c>
      <c r="AW126" s="2">
        <f t="shared" si="131"/>
        <v>1.4</v>
      </c>
      <c r="AX126" s="1">
        <f t="shared" si="132"/>
        <v>2375.27988509355</v>
      </c>
    </row>
    <row r="127" s="1" customFormat="1" spans="1:50">
      <c r="A127" s="6"/>
      <c r="B127" s="6"/>
      <c r="C127" s="9">
        <v>4</v>
      </c>
      <c r="D127" s="12">
        <v>27.2375911576667</v>
      </c>
      <c r="E127" s="13">
        <f t="shared" si="133"/>
        <v>24.2484623480645</v>
      </c>
      <c r="F127" s="9" t="s">
        <v>109</v>
      </c>
      <c r="G127" s="6">
        <v>5</v>
      </c>
      <c r="H127" s="11">
        <f t="shared" si="116"/>
        <v>27.2375911576667</v>
      </c>
      <c r="I127" s="11">
        <f t="shared" si="117"/>
        <v>300.387591157667</v>
      </c>
      <c r="J127" s="11">
        <f t="shared" si="118"/>
        <v>0.44151301143213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0.924507559464362</v>
      </c>
      <c r="O127" s="11">
        <f t="shared" si="134"/>
        <v>0.569878292603387</v>
      </c>
      <c r="P127" s="11">
        <f t="shared" si="121"/>
        <v>0.251608681117122</v>
      </c>
      <c r="Q127" s="16">
        <f t="shared" si="122"/>
        <v>0.0654182570904517</v>
      </c>
      <c r="R127" s="11">
        <f t="shared" si="123"/>
        <v>0.1355172</v>
      </c>
      <c r="S127" s="17">
        <f t="shared" si="124"/>
        <v>0.482730288778485</v>
      </c>
      <c r="T127" s="3">
        <v>0.01</v>
      </c>
      <c r="U127" s="18">
        <f t="shared" si="125"/>
        <v>0.00482730288778485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0.01</v>
      </c>
      <c r="AF127" s="3">
        <v>0.49</v>
      </c>
      <c r="AG127" s="18">
        <f t="shared" si="126"/>
        <v>0.0049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0.0197273028877849</v>
      </c>
      <c r="AU127" s="25">
        <f t="shared" si="129"/>
        <v>52.122</v>
      </c>
      <c r="AV127" s="1">
        <f t="shared" si="130"/>
        <v>0.26</v>
      </c>
      <c r="AW127" s="2">
        <f t="shared" si="131"/>
        <v>1.4</v>
      </c>
      <c r="AX127" s="1">
        <f t="shared" si="132"/>
        <v>2507.63874214844</v>
      </c>
    </row>
    <row r="128" s="1" customFormat="1" spans="1:50">
      <c r="A128" s="6"/>
      <c r="B128" s="6"/>
      <c r="C128" s="9">
        <v>5</v>
      </c>
      <c r="D128" s="12">
        <v>27.5699276551613</v>
      </c>
      <c r="E128" s="13">
        <f t="shared" si="133"/>
        <v>27.2375911576667</v>
      </c>
      <c r="F128" s="9" t="s">
        <v>111</v>
      </c>
      <c r="G128" s="6">
        <v>6</v>
      </c>
      <c r="H128" s="11">
        <f t="shared" si="116"/>
        <v>27.5699276551613</v>
      </c>
      <c r="I128" s="11">
        <f t="shared" si="117"/>
        <v>300.719927655161</v>
      </c>
      <c r="J128" s="11">
        <f t="shared" si="118"/>
        <v>0.457615573363569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0.839489611486265</v>
      </c>
      <c r="P128" s="11">
        <f t="shared" si="121"/>
        <v>0.384163519893047</v>
      </c>
      <c r="Q128" s="16">
        <f t="shared" si="122"/>
        <v>0.0998825151721923</v>
      </c>
      <c r="R128" s="11">
        <f t="shared" si="123"/>
        <v>0.1355172</v>
      </c>
      <c r="S128" s="17">
        <f t="shared" si="124"/>
        <v>0.737046774669136</v>
      </c>
      <c r="T128" s="3">
        <v>0.01</v>
      </c>
      <c r="U128" s="18">
        <f t="shared" si="125"/>
        <v>0.00737046774669136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0.01</v>
      </c>
      <c r="AF128" s="3">
        <v>0.49</v>
      </c>
      <c r="AG128" s="18">
        <f t="shared" si="126"/>
        <v>0.0049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0.0222704677466914</v>
      </c>
      <c r="AU128" s="25">
        <f t="shared" si="129"/>
        <v>52.122</v>
      </c>
      <c r="AV128" s="1">
        <f t="shared" si="130"/>
        <v>0.26</v>
      </c>
      <c r="AW128" s="2">
        <f t="shared" si="131"/>
        <v>1.4</v>
      </c>
      <c r="AX128" s="1">
        <f t="shared" si="132"/>
        <v>2830.91348295516</v>
      </c>
    </row>
    <row r="129" s="1" customFormat="1" spans="1:50">
      <c r="A129" s="6"/>
      <c r="B129" s="6"/>
      <c r="C129" s="9">
        <v>6</v>
      </c>
      <c r="D129" s="12">
        <v>29.3433786273333</v>
      </c>
      <c r="E129" s="13">
        <f t="shared" si="133"/>
        <v>27.5699276551613</v>
      </c>
      <c r="F129" s="9" t="s">
        <v>109</v>
      </c>
      <c r="G129" s="6">
        <v>7</v>
      </c>
      <c r="H129" s="11">
        <f t="shared" si="116"/>
        <v>29.3433786273333</v>
      </c>
      <c r="I129" s="11">
        <f t="shared" si="117"/>
        <v>302.493378627333</v>
      </c>
      <c r="J129" s="11">
        <f t="shared" si="118"/>
        <v>0.553275453611506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0.976546091593218</v>
      </c>
      <c r="P129" s="11">
        <f t="shared" si="121"/>
        <v>0.540298981798781</v>
      </c>
      <c r="Q129" s="16">
        <f t="shared" si="122"/>
        <v>0.140477735267683</v>
      </c>
      <c r="R129" s="11">
        <f t="shared" si="123"/>
        <v>0.1355172</v>
      </c>
      <c r="S129" s="17">
        <f t="shared" si="124"/>
        <v>1.03660446989521</v>
      </c>
      <c r="T129" s="3">
        <v>0.01</v>
      </c>
      <c r="U129" s="18">
        <f t="shared" si="125"/>
        <v>0.0103660446989521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0.01</v>
      </c>
      <c r="AF129" s="3">
        <v>0.49</v>
      </c>
      <c r="AG129" s="18">
        <f t="shared" si="126"/>
        <v>0.0049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0.0252660446989521</v>
      </c>
      <c r="AU129" s="25">
        <f t="shared" si="129"/>
        <v>52.122</v>
      </c>
      <c r="AV129" s="1">
        <f t="shared" si="130"/>
        <v>0.26</v>
      </c>
      <c r="AW129" s="2">
        <f t="shared" si="131"/>
        <v>1.4</v>
      </c>
      <c r="AX129" s="1">
        <f t="shared" si="132"/>
        <v>3211.69664745087</v>
      </c>
    </row>
    <row r="130" s="1" customFormat="1" spans="1:50">
      <c r="A130" s="6"/>
      <c r="B130" s="6"/>
      <c r="C130" s="9">
        <v>7</v>
      </c>
      <c r="D130" s="12">
        <v>28.7808366070968</v>
      </c>
      <c r="E130" s="13">
        <f t="shared" si="133"/>
        <v>29.3433786273333</v>
      </c>
      <c r="F130" s="9" t="s">
        <v>109</v>
      </c>
      <c r="G130" s="6">
        <v>8</v>
      </c>
      <c r="H130" s="11">
        <f t="shared" si="116"/>
        <v>28.7808366070968</v>
      </c>
      <c r="I130" s="11">
        <f t="shared" si="117"/>
        <v>301.930836607097</v>
      </c>
      <c r="J130" s="11">
        <f t="shared" si="118"/>
        <v>0.521069871458912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0.957467109794437</v>
      </c>
      <c r="P130" s="11">
        <f t="shared" si="121"/>
        <v>0.498907263826724</v>
      </c>
      <c r="Q130" s="16">
        <f t="shared" si="122"/>
        <v>0.129715888594948</v>
      </c>
      <c r="R130" s="11">
        <f t="shared" si="123"/>
        <v>0.1355172</v>
      </c>
      <c r="S130" s="17">
        <f t="shared" si="124"/>
        <v>0.957191327705621</v>
      </c>
      <c r="T130" s="3">
        <v>0.01</v>
      </c>
      <c r="U130" s="18">
        <f t="shared" si="125"/>
        <v>0.00957191327705621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0.01</v>
      </c>
      <c r="AF130" s="3">
        <v>0.49</v>
      </c>
      <c r="AG130" s="18">
        <f t="shared" si="126"/>
        <v>0.0049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0.0244719132770562</v>
      </c>
      <c r="AU130" s="25">
        <f t="shared" si="129"/>
        <v>52.122</v>
      </c>
      <c r="AV130" s="1">
        <f t="shared" si="130"/>
        <v>0.26</v>
      </c>
      <c r="AW130" s="2">
        <f t="shared" si="131"/>
        <v>1.4</v>
      </c>
      <c r="AX130" s="1">
        <f t="shared" si="132"/>
        <v>3110.75052566061</v>
      </c>
    </row>
    <row r="131" s="1" customFormat="1" spans="1:50">
      <c r="A131" s="6"/>
      <c r="B131" s="6"/>
      <c r="C131" s="9">
        <v>8</v>
      </c>
      <c r="D131" s="12">
        <v>27.7461681174193</v>
      </c>
      <c r="E131" s="13">
        <f t="shared" si="133"/>
        <v>28.7808366070968</v>
      </c>
      <c r="F131" s="9" t="s">
        <v>109</v>
      </c>
      <c r="G131" s="6">
        <v>9</v>
      </c>
      <c r="H131" s="11">
        <f t="shared" si="116"/>
        <v>27.7461681174193</v>
      </c>
      <c r="I131" s="11">
        <f t="shared" si="117"/>
        <v>300.896168117419</v>
      </c>
      <c r="J131" s="11">
        <f t="shared" si="118"/>
        <v>0.466376860743323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0.979779845967714</v>
      </c>
      <c r="P131" s="11">
        <f t="shared" si="121"/>
        <v>0.456946648781999</v>
      </c>
      <c r="Q131" s="16">
        <f t="shared" si="122"/>
        <v>0.11880612868332</v>
      </c>
      <c r="R131" s="11">
        <f t="shared" si="123"/>
        <v>0.1355172</v>
      </c>
      <c r="S131" s="17">
        <f t="shared" si="124"/>
        <v>0.876686713445376</v>
      </c>
      <c r="T131" s="3">
        <v>0.01</v>
      </c>
      <c r="U131" s="18">
        <f t="shared" si="125"/>
        <v>0.00876686713445376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0.01</v>
      </c>
      <c r="AF131" s="3">
        <v>0.49</v>
      </c>
      <c r="AG131" s="18">
        <f t="shared" si="126"/>
        <v>0.0049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0.0236668671344538</v>
      </c>
      <c r="AU131" s="25">
        <f t="shared" si="129"/>
        <v>52.122</v>
      </c>
      <c r="AV131" s="1">
        <f t="shared" si="130"/>
        <v>0.26</v>
      </c>
      <c r="AW131" s="2">
        <f t="shared" si="131"/>
        <v>1.4</v>
      </c>
      <c r="AX131" s="1">
        <f t="shared" si="132"/>
        <v>3008.41697768954</v>
      </c>
    </row>
    <row r="132" s="1" customFormat="1" spans="1:50">
      <c r="A132" s="6"/>
      <c r="B132" s="6"/>
      <c r="C132" s="9">
        <v>9</v>
      </c>
      <c r="D132" s="12">
        <v>26.821836524</v>
      </c>
      <c r="E132" s="13">
        <f t="shared" si="133"/>
        <v>27.7461681174193</v>
      </c>
      <c r="F132" s="9" t="s">
        <v>109</v>
      </c>
      <c r="G132" s="6">
        <v>10</v>
      </c>
      <c r="H132" s="11">
        <f t="shared" si="116"/>
        <v>26.821836524</v>
      </c>
      <c r="I132" s="11">
        <f t="shared" si="117"/>
        <v>299.971836524</v>
      </c>
      <c r="J132" s="11">
        <f t="shared" si="118"/>
        <v>0.422116883987506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1.04405319718572</v>
      </c>
      <c r="P132" s="11">
        <f t="shared" si="121"/>
        <v>0.440712482313227</v>
      </c>
      <c r="Q132" s="16">
        <f t="shared" si="122"/>
        <v>0.114585245401439</v>
      </c>
      <c r="R132" s="11">
        <f t="shared" si="123"/>
        <v>0.1355172</v>
      </c>
      <c r="S132" s="17">
        <f t="shared" si="124"/>
        <v>0.84554023696947</v>
      </c>
      <c r="T132" s="3">
        <v>0.01</v>
      </c>
      <c r="U132" s="18">
        <f t="shared" si="125"/>
        <v>0.0084554023696947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0.0184054023696947</v>
      </c>
      <c r="AU132" s="25">
        <f t="shared" si="129"/>
        <v>52.122</v>
      </c>
      <c r="AV132" s="1">
        <f t="shared" si="130"/>
        <v>0.26</v>
      </c>
      <c r="AW132" s="2">
        <f t="shared" si="131"/>
        <v>1.4</v>
      </c>
      <c r="AX132" s="1">
        <f t="shared" si="132"/>
        <v>2339.6051811855</v>
      </c>
    </row>
    <row r="133" s="1" customFormat="1" spans="1:50">
      <c r="A133" s="6"/>
      <c r="B133" s="6"/>
      <c r="C133" s="9">
        <v>10</v>
      </c>
      <c r="D133" s="12">
        <v>26.007001133871</v>
      </c>
      <c r="E133" s="13">
        <f t="shared" si="133"/>
        <v>26.821836524</v>
      </c>
      <c r="F133" s="9" t="s">
        <v>109</v>
      </c>
      <c r="G133" s="6">
        <v>11</v>
      </c>
      <c r="H133" s="11">
        <f t="shared" si="116"/>
        <v>26.007001133871</v>
      </c>
      <c r="I133" s="11">
        <f t="shared" si="117"/>
        <v>299.157001133871</v>
      </c>
      <c r="J133" s="11">
        <f t="shared" si="118"/>
        <v>0.386399309256162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0.573173679128864</v>
      </c>
      <c r="O133" s="11">
        <f t="shared" si="134"/>
        <v>0.551387035743624</v>
      </c>
      <c r="P133" s="11">
        <f t="shared" si="121"/>
        <v>0.213055569744139</v>
      </c>
      <c r="Q133" s="16">
        <f t="shared" si="122"/>
        <v>0.0553944481334762</v>
      </c>
      <c r="R133" s="11">
        <f t="shared" si="123"/>
        <v>0.1355172</v>
      </c>
      <c r="S133" s="17">
        <f t="shared" si="124"/>
        <v>0.408763228088215</v>
      </c>
      <c r="T133" s="3">
        <v>0.01</v>
      </c>
      <c r="U133" s="18">
        <f t="shared" si="125"/>
        <v>0.00408763228088215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0.0140376322808821</v>
      </c>
      <c r="AU133" s="25">
        <f t="shared" si="129"/>
        <v>52.122</v>
      </c>
      <c r="AV133" s="1">
        <f t="shared" si="130"/>
        <v>0.26</v>
      </c>
      <c r="AW133" s="2">
        <f t="shared" si="131"/>
        <v>1.4</v>
      </c>
      <c r="AX133" s="1">
        <f t="shared" si="132"/>
        <v>1784.39550281201</v>
      </c>
    </row>
    <row r="134" s="1" customFormat="1" spans="1:51">
      <c r="A134" s="6"/>
      <c r="B134" s="6"/>
      <c r="C134" s="9">
        <v>11</v>
      </c>
      <c r="D134" s="12">
        <v>23.3962717703333</v>
      </c>
      <c r="E134" s="13">
        <f t="shared" si="133"/>
        <v>26.007001133871</v>
      </c>
      <c r="F134" s="9" t="s">
        <v>111</v>
      </c>
      <c r="G134" s="6">
        <v>12</v>
      </c>
      <c r="H134" s="11">
        <f t="shared" si="116"/>
        <v>23.3962717703333</v>
      </c>
      <c r="I134" s="11">
        <f t="shared" si="117"/>
        <v>296.546271770333</v>
      </c>
      <c r="J134" s="11">
        <f t="shared" si="118"/>
        <v>0.290130504732999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0.859551465999485</v>
      </c>
      <c r="P134" s="11">
        <f t="shared" si="121"/>
        <v>0.24938210067442</v>
      </c>
      <c r="Q134" s="16">
        <f t="shared" si="122"/>
        <v>0.0648393461753493</v>
      </c>
      <c r="R134" s="11">
        <f t="shared" si="123"/>
        <v>0.1355172</v>
      </c>
      <c r="S134" s="17">
        <f t="shared" si="124"/>
        <v>0.478458425759603</v>
      </c>
      <c r="T134" s="3">
        <v>0.01</v>
      </c>
      <c r="U134" s="18">
        <f t="shared" si="125"/>
        <v>0.00478458425759603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0.010274584257596</v>
      </c>
      <c r="AU134" s="25">
        <f t="shared" si="129"/>
        <v>52.122</v>
      </c>
      <c r="AV134" s="1">
        <f t="shared" si="130"/>
        <v>0.26</v>
      </c>
      <c r="AW134" s="2">
        <f t="shared" si="131"/>
        <v>1.4</v>
      </c>
      <c r="AX134" s="1">
        <f t="shared" si="132"/>
        <v>1306.05515058878</v>
      </c>
      <c r="AY134" s="1">
        <f>SUM(AX123:AX134)</f>
        <v>26736.0360000361</v>
      </c>
    </row>
    <row r="135" s="1" customFormat="1" spans="1:46">
      <c r="A135" s="6"/>
      <c r="B135" s="6"/>
      <c r="C135" s="9">
        <v>12</v>
      </c>
      <c r="D135" s="12">
        <v>20.5489885167742</v>
      </c>
      <c r="E135" s="13">
        <f t="shared" si="133"/>
        <v>23.3962717703333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20.82</v>
      </c>
      <c r="E139" s="9"/>
      <c r="F139" s="9"/>
      <c r="G139" s="6">
        <v>1</v>
      </c>
      <c r="H139" s="11">
        <f t="shared" ref="H139:H150" si="135">E140</f>
        <v>20.82</v>
      </c>
      <c r="I139" s="11">
        <f t="shared" ref="I139:I150" si="136">H139+273.15</f>
        <v>293.97</v>
      </c>
      <c r="J139" s="11">
        <f t="shared" ref="J139:J150" si="137">EXP(($C$18*(I139-$C$16))/($C$19*I139*$C$16))</f>
        <v>0.217583584538396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0.0619460465180813</v>
      </c>
      <c r="Q139" s="16">
        <f t="shared" ref="Q139:Q150" si="141">P139*$B$125</f>
        <v>0.0161059720947011</v>
      </c>
      <c r="R139" s="11">
        <f t="shared" ref="R139:R150" si="142">L139*$B$125</f>
        <v>0.074022</v>
      </c>
      <c r="S139" s="17">
        <f t="shared" ref="S139:S150" si="143">Q139/R139</f>
        <v>0.217583584538396</v>
      </c>
      <c r="T139" s="3">
        <v>0.01</v>
      </c>
      <c r="U139" s="18">
        <f t="shared" ref="U139:U150" si="144">S139*T139</f>
        <v>0.00217583584538396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0.00766583584538396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19.9875215090323</v>
      </c>
      <c r="E140" s="13">
        <f t="shared" ref="E140:E151" si="154">D139</f>
        <v>20.82</v>
      </c>
      <c r="F140" s="9" t="s">
        <v>109</v>
      </c>
      <c r="G140" s="6">
        <v>2</v>
      </c>
      <c r="H140" s="11">
        <f t="shared" si="135"/>
        <v>19.9875215090323</v>
      </c>
      <c r="I140" s="11">
        <f t="shared" si="136"/>
        <v>293.137521509032</v>
      </c>
      <c r="J140" s="11">
        <f t="shared" si="137"/>
        <v>0.198050300281086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0.507453953481919</v>
      </c>
      <c r="P140" s="11">
        <f t="shared" si="140"/>
        <v>0.100501407865918</v>
      </c>
      <c r="Q140" s="16">
        <f t="shared" si="141"/>
        <v>0.0261303660451387</v>
      </c>
      <c r="R140" s="11">
        <f t="shared" si="142"/>
        <v>0.074022</v>
      </c>
      <c r="S140" s="17">
        <f t="shared" si="143"/>
        <v>0.353008106308107</v>
      </c>
      <c r="T140" s="3">
        <v>0.01</v>
      </c>
      <c r="U140" s="18">
        <f t="shared" si="144"/>
        <v>0.00353008106308107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0.00902008106308107</v>
      </c>
      <c r="AU140" s="25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23.1872722857143</v>
      </c>
      <c r="E141" s="13">
        <f t="shared" si="154"/>
        <v>19.9875215090323</v>
      </c>
      <c r="F141" s="9" t="s">
        <v>109</v>
      </c>
      <c r="G141" s="6">
        <v>3</v>
      </c>
      <c r="H141" s="11">
        <f t="shared" si="135"/>
        <v>23.1872722857143</v>
      </c>
      <c r="I141" s="11">
        <f t="shared" si="136"/>
        <v>296.337272285714</v>
      </c>
      <c r="J141" s="11">
        <f t="shared" si="137"/>
        <v>0.283489147340607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0.691652545616001</v>
      </c>
      <c r="P141" s="11">
        <f t="shared" si="140"/>
        <v>0.196075990412641</v>
      </c>
      <c r="Q141" s="16">
        <f t="shared" si="141"/>
        <v>0.0509797575072865</v>
      </c>
      <c r="R141" s="11">
        <f t="shared" si="142"/>
        <v>0.074022</v>
      </c>
      <c r="S141" s="17">
        <f t="shared" si="143"/>
        <v>0.688710890104111</v>
      </c>
      <c r="T141" s="3">
        <v>0.01</v>
      </c>
      <c r="U141" s="18">
        <f t="shared" si="144"/>
        <v>0.00688710890104111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0.005</v>
      </c>
      <c r="AF141" s="3">
        <v>0.49</v>
      </c>
      <c r="AG141" s="18">
        <f t="shared" si="145"/>
        <v>0.00245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0.0168371089010411</v>
      </c>
      <c r="AU141" s="25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24.2484623480645</v>
      </c>
      <c r="E142" s="13">
        <f t="shared" si="154"/>
        <v>23.1872722857143</v>
      </c>
      <c r="F142" s="9" t="s">
        <v>109</v>
      </c>
      <c r="G142" s="6">
        <v>4</v>
      </c>
      <c r="H142" s="11">
        <f t="shared" si="135"/>
        <v>24.2484623480645</v>
      </c>
      <c r="I142" s="11">
        <f t="shared" si="136"/>
        <v>297.398462348064</v>
      </c>
      <c r="J142" s="11">
        <f t="shared" si="137"/>
        <v>0.318752849670931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0.78027655520336</v>
      </c>
      <c r="P142" s="11">
        <f t="shared" si="140"/>
        <v>0.248715375502489</v>
      </c>
      <c r="Q142" s="16">
        <f t="shared" si="141"/>
        <v>0.064665997630647</v>
      </c>
      <c r="R142" s="11">
        <f t="shared" si="142"/>
        <v>0.074022</v>
      </c>
      <c r="S142" s="17">
        <f t="shared" si="143"/>
        <v>0.873605112407758</v>
      </c>
      <c r="T142" s="3">
        <v>0.01</v>
      </c>
      <c r="U142" s="18">
        <f t="shared" si="144"/>
        <v>0.00873605112407758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0.0186860511240776</v>
      </c>
      <c r="AU142" s="25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27.2375911576667</v>
      </c>
      <c r="E143" s="13">
        <f t="shared" si="154"/>
        <v>24.2484623480645</v>
      </c>
      <c r="F143" s="9" t="s">
        <v>109</v>
      </c>
      <c r="G143" s="6">
        <v>5</v>
      </c>
      <c r="H143" s="11">
        <f t="shared" si="135"/>
        <v>27.2375911576667</v>
      </c>
      <c r="I143" s="11">
        <f t="shared" si="136"/>
        <v>300.387591157667</v>
      </c>
      <c r="J143" s="11">
        <f t="shared" si="137"/>
        <v>0.44151301143213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0.504983120715828</v>
      </c>
      <c r="O143" s="11">
        <f t="shared" si="155"/>
        <v>0.311278058985043</v>
      </c>
      <c r="P143" s="11">
        <f t="shared" si="140"/>
        <v>0.137433313215235</v>
      </c>
      <c r="Q143" s="16">
        <f t="shared" si="141"/>
        <v>0.035732661435961</v>
      </c>
      <c r="R143" s="11">
        <f t="shared" si="142"/>
        <v>0.074022</v>
      </c>
      <c r="S143" s="17">
        <f t="shared" si="143"/>
        <v>0.482730288778485</v>
      </c>
      <c r="T143" s="3">
        <v>0.01</v>
      </c>
      <c r="U143" s="18">
        <f t="shared" si="144"/>
        <v>0.00482730288778485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0.01</v>
      </c>
      <c r="AF143" s="3">
        <v>0.49</v>
      </c>
      <c r="AG143" s="18">
        <f t="shared" si="145"/>
        <v>0.0049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0.0197273028877848</v>
      </c>
      <c r="AU143" s="25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27.5699276551613</v>
      </c>
      <c r="E144" s="13">
        <f t="shared" si="154"/>
        <v>27.2375911576667</v>
      </c>
      <c r="F144" s="9" t="s">
        <v>111</v>
      </c>
      <c r="G144" s="6">
        <v>6</v>
      </c>
      <c r="H144" s="11">
        <f t="shared" si="135"/>
        <v>27.5699276551613</v>
      </c>
      <c r="I144" s="11">
        <f t="shared" si="136"/>
        <v>300.719927655161</v>
      </c>
      <c r="J144" s="11">
        <f t="shared" si="137"/>
        <v>0.457615573363569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0.458544745769809</v>
      </c>
      <c r="P144" s="11">
        <f t="shared" si="140"/>
        <v>0.209837216748303</v>
      </c>
      <c r="Q144" s="16">
        <f t="shared" si="141"/>
        <v>0.0545576763545588</v>
      </c>
      <c r="R144" s="11">
        <f t="shared" si="142"/>
        <v>0.074022</v>
      </c>
      <c r="S144" s="17">
        <f t="shared" si="143"/>
        <v>0.737046774669136</v>
      </c>
      <c r="T144" s="3">
        <v>0.01</v>
      </c>
      <c r="U144" s="18">
        <f t="shared" si="144"/>
        <v>0.00737046774669136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0.01</v>
      </c>
      <c r="AF144" s="3">
        <v>0.49</v>
      </c>
      <c r="AG144" s="18">
        <f t="shared" si="145"/>
        <v>0.0049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0.0222704677466914</v>
      </c>
      <c r="AU144" s="25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29.3433786273333</v>
      </c>
      <c r="E145" s="13">
        <f t="shared" si="154"/>
        <v>27.5699276551613</v>
      </c>
      <c r="F145" s="9" t="s">
        <v>109</v>
      </c>
      <c r="G145" s="6">
        <v>7</v>
      </c>
      <c r="H145" s="11">
        <f t="shared" si="135"/>
        <v>29.3433786273333</v>
      </c>
      <c r="I145" s="11">
        <f t="shared" si="136"/>
        <v>302.493378627333</v>
      </c>
      <c r="J145" s="11">
        <f t="shared" si="137"/>
        <v>0.553275453611506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0.533407529021506</v>
      </c>
      <c r="P145" s="11">
        <f t="shared" si="140"/>
        <v>0.295121292579166</v>
      </c>
      <c r="Q145" s="16">
        <f t="shared" si="141"/>
        <v>0.0767315360705832</v>
      </c>
      <c r="R145" s="11">
        <f t="shared" si="142"/>
        <v>0.074022</v>
      </c>
      <c r="S145" s="17">
        <f t="shared" si="143"/>
        <v>1.03660446989521</v>
      </c>
      <c r="T145" s="3">
        <v>0.01</v>
      </c>
      <c r="U145" s="18">
        <f t="shared" si="144"/>
        <v>0.0103660446989521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0.0252660446989521</v>
      </c>
      <c r="AU145" s="25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28.7808366070968</v>
      </c>
      <c r="E146" s="13">
        <f t="shared" si="154"/>
        <v>29.3433786273333</v>
      </c>
      <c r="F146" s="9" t="s">
        <v>109</v>
      </c>
      <c r="G146" s="6">
        <v>8</v>
      </c>
      <c r="H146" s="11">
        <f t="shared" si="135"/>
        <v>28.7808366070968</v>
      </c>
      <c r="I146" s="11">
        <f t="shared" si="136"/>
        <v>301.930836607097</v>
      </c>
      <c r="J146" s="11">
        <f t="shared" si="137"/>
        <v>0.521069871458912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0.52298623644234</v>
      </c>
      <c r="P146" s="11">
        <f t="shared" si="140"/>
        <v>0.27251237099779</v>
      </c>
      <c r="Q146" s="16">
        <f t="shared" si="141"/>
        <v>0.0708532164594255</v>
      </c>
      <c r="R146" s="11">
        <f t="shared" si="142"/>
        <v>0.074022</v>
      </c>
      <c r="S146" s="17">
        <f t="shared" si="143"/>
        <v>0.957191327705621</v>
      </c>
      <c r="T146" s="3">
        <v>0.01</v>
      </c>
      <c r="U146" s="18">
        <f t="shared" si="144"/>
        <v>0.00957191327705621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0.0244719132770562</v>
      </c>
      <c r="AU146" s="25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27.7461681174193</v>
      </c>
      <c r="E147" s="13">
        <f t="shared" si="154"/>
        <v>28.7808366070968</v>
      </c>
      <c r="F147" s="9" t="s">
        <v>109</v>
      </c>
      <c r="G147" s="6">
        <v>9</v>
      </c>
      <c r="H147" s="11">
        <f t="shared" si="135"/>
        <v>27.7461681174193</v>
      </c>
      <c r="I147" s="11">
        <f t="shared" si="136"/>
        <v>300.896168117419</v>
      </c>
      <c r="J147" s="11">
        <f t="shared" si="137"/>
        <v>0.466376860743323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0.535173865444549</v>
      </c>
      <c r="P147" s="11">
        <f t="shared" si="140"/>
        <v>0.249592707317898</v>
      </c>
      <c r="Q147" s="16">
        <f t="shared" si="141"/>
        <v>0.0648941039026536</v>
      </c>
      <c r="R147" s="11">
        <f t="shared" si="142"/>
        <v>0.074022</v>
      </c>
      <c r="S147" s="17">
        <f t="shared" si="143"/>
        <v>0.876686713445375</v>
      </c>
      <c r="T147" s="3">
        <v>0.01</v>
      </c>
      <c r="U147" s="18">
        <f t="shared" si="144"/>
        <v>0.00876686713445375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0.01</v>
      </c>
      <c r="AF147" s="3">
        <v>0.49</v>
      </c>
      <c r="AG147" s="18">
        <f t="shared" si="145"/>
        <v>0.0049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0.0236668671344538</v>
      </c>
      <c r="AU147" s="25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26.821836524</v>
      </c>
      <c r="E148" s="13">
        <f t="shared" si="154"/>
        <v>27.7461681174193</v>
      </c>
      <c r="F148" s="9" t="s">
        <v>109</v>
      </c>
      <c r="G148" s="6">
        <v>10</v>
      </c>
      <c r="H148" s="11">
        <f t="shared" si="135"/>
        <v>26.821836524</v>
      </c>
      <c r="I148" s="11">
        <f t="shared" si="136"/>
        <v>299.971836524</v>
      </c>
      <c r="J148" s="11">
        <f t="shared" si="137"/>
        <v>0.422116883987506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0.570281158126651</v>
      </c>
      <c r="P148" s="11">
        <f t="shared" si="140"/>
        <v>0.240725305465208</v>
      </c>
      <c r="Q148" s="16">
        <f t="shared" si="141"/>
        <v>0.0625885794209541</v>
      </c>
      <c r="R148" s="11">
        <f t="shared" si="142"/>
        <v>0.074022</v>
      </c>
      <c r="S148" s="17">
        <f t="shared" si="143"/>
        <v>0.845540236969469</v>
      </c>
      <c r="T148" s="3">
        <v>0.01</v>
      </c>
      <c r="U148" s="18">
        <f t="shared" si="144"/>
        <v>0.00845540236969469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0.0184054023696947</v>
      </c>
      <c r="AU148" s="25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26.007001133871</v>
      </c>
      <c r="E149" s="13">
        <f t="shared" si="154"/>
        <v>26.821836524</v>
      </c>
      <c r="F149" s="9" t="s">
        <v>109</v>
      </c>
      <c r="G149" s="6">
        <v>11</v>
      </c>
      <c r="H149" s="11">
        <f t="shared" si="135"/>
        <v>26.007001133871</v>
      </c>
      <c r="I149" s="11">
        <f t="shared" si="136"/>
        <v>299.157001133871</v>
      </c>
      <c r="J149" s="11">
        <f t="shared" si="137"/>
        <v>0.386399309256162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0.313078060028371</v>
      </c>
      <c r="O149" s="11">
        <f t="shared" si="155"/>
        <v>0.301177792633072</v>
      </c>
      <c r="P149" s="11">
        <f t="shared" si="140"/>
        <v>0.116374891036715</v>
      </c>
      <c r="Q149" s="16">
        <f t="shared" si="141"/>
        <v>0.0302574716695458</v>
      </c>
      <c r="R149" s="11">
        <f t="shared" si="142"/>
        <v>0.074022</v>
      </c>
      <c r="S149" s="17">
        <f t="shared" si="143"/>
        <v>0.408763228088215</v>
      </c>
      <c r="T149" s="3">
        <v>0.01</v>
      </c>
      <c r="U149" s="18">
        <f t="shared" si="144"/>
        <v>0.00408763228088215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0.005</v>
      </c>
      <c r="AF149" s="3">
        <v>0.49</v>
      </c>
      <c r="AG149" s="18">
        <f t="shared" si="145"/>
        <v>0.00245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0.0140376322808821</v>
      </c>
      <c r="AU149" s="25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23.3962717703333</v>
      </c>
      <c r="E150" s="13">
        <f t="shared" si="154"/>
        <v>26.007001133871</v>
      </c>
      <c r="F150" s="9" t="s">
        <v>111</v>
      </c>
      <c r="G150" s="6">
        <v>12</v>
      </c>
      <c r="H150" s="11">
        <f t="shared" si="135"/>
        <v>23.3962717703333</v>
      </c>
      <c r="I150" s="11">
        <f t="shared" si="136"/>
        <v>296.546271770333</v>
      </c>
      <c r="J150" s="11">
        <f t="shared" si="137"/>
        <v>0.290130504732999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0.469502901596358</v>
      </c>
      <c r="P150" s="11">
        <f t="shared" si="140"/>
        <v>0.136217113813759</v>
      </c>
      <c r="Q150" s="16">
        <f t="shared" si="141"/>
        <v>0.0354164495915773</v>
      </c>
      <c r="R150" s="11">
        <f t="shared" si="142"/>
        <v>0.074022</v>
      </c>
      <c r="S150" s="17">
        <f t="shared" si="143"/>
        <v>0.478458425759603</v>
      </c>
      <c r="T150" s="3">
        <v>0.01</v>
      </c>
      <c r="U150" s="18">
        <f t="shared" si="144"/>
        <v>0.00478458425759603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0.010274584257596</v>
      </c>
      <c r="AU150" s="25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20.5489885167742</v>
      </c>
      <c r="E151" s="13">
        <f t="shared" si="154"/>
        <v>23.3962717703333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H97" workbookViewId="0">
      <selection activeCell="V116" sqref="V116:Z11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132.8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1.2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24.2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632.6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0.4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2404.44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74.3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73393680.8866466</v>
      </c>
      <c r="J16" s="7" t="s">
        <v>35</v>
      </c>
      <c r="K16" s="7">
        <f>I16/(10000*1000)</f>
        <v>7.33936808866466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40292492.7539671</v>
      </c>
      <c r="J17" s="7" t="s">
        <v>35</v>
      </c>
      <c r="K17" s="7">
        <f>I17/(10000*1000)</f>
        <v>4.02924927539671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6.06</v>
      </c>
      <c r="E29" s="9"/>
      <c r="F29" s="9"/>
      <c r="G29" s="6">
        <v>1</v>
      </c>
      <c r="H29" s="11">
        <f t="shared" ref="H29:H40" si="0">E30</f>
        <v>6.06</v>
      </c>
      <c r="I29" s="11">
        <f t="shared" ref="I29:I40" si="1">H29+273.15</f>
        <v>279.21</v>
      </c>
      <c r="J29" s="11">
        <f t="shared" ref="J29:J40" si="2">EXP(($C$18*(I29-$C$16))/($C$19*I29*$C$16))</f>
        <v>0.037775308135173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0.0375263058957153</v>
      </c>
      <c r="Q29" s="16">
        <f t="shared" ref="Q29:Q40" si="6">P29*$B$31</f>
        <v>0.00487841976644299</v>
      </c>
      <c r="R29" s="11">
        <f t="shared" ref="R29:R40" si="7">L29*$B$31</f>
        <v>0.129143083333333</v>
      </c>
      <c r="S29" s="17">
        <f t="shared" ref="S29:S40" si="8">Q29/R29</f>
        <v>0.0377753081351731</v>
      </c>
      <c r="T29" s="3">
        <v>0.01</v>
      </c>
      <c r="U29" s="18">
        <f t="shared" ref="U29:U40" si="9">S29*T29</f>
        <v>0.000377753081351731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0.0222777530813517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0.1</v>
      </c>
      <c r="AU29" s="1">
        <f t="shared" ref="AU29:AU40" si="17">AT29*10000*AS29*0.67*AR29*AQ29</f>
        <v>192.760187418517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5.46270073222581</v>
      </c>
      <c r="E30" s="13">
        <f t="shared" ref="E30:E41" si="18">D29</f>
        <v>6.06</v>
      </c>
      <c r="F30" s="9" t="s">
        <v>109</v>
      </c>
      <c r="G30" s="6">
        <v>2</v>
      </c>
      <c r="H30" s="11">
        <f t="shared" si="0"/>
        <v>5.46270073222581</v>
      </c>
      <c r="I30" s="11">
        <f t="shared" si="1"/>
        <v>278.612700732226</v>
      </c>
      <c r="J30" s="11">
        <f t="shared" si="2"/>
        <v>0.0350541683886549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1.94929036077095</v>
      </c>
      <c r="P30" s="11">
        <f t="shared" si="5"/>
        <v>0.0683307525448468</v>
      </c>
      <c r="Q30" s="16">
        <f t="shared" si="6"/>
        <v>0.00888299783083008</v>
      </c>
      <c r="R30" s="11">
        <f t="shared" si="7"/>
        <v>0.129143083333333</v>
      </c>
      <c r="S30" s="17">
        <f t="shared" si="8"/>
        <v>0.0687841547650063</v>
      </c>
      <c r="T30" s="3">
        <v>0.01</v>
      </c>
      <c r="U30" s="18">
        <f t="shared" si="9"/>
        <v>0.000687841547650063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0.0225878415476501</v>
      </c>
      <c r="AR30" s="25">
        <f t="shared" si="15"/>
        <v>99.3408333333333</v>
      </c>
      <c r="AS30" s="1">
        <f t="shared" si="16"/>
        <v>0.13</v>
      </c>
      <c r="AT30" s="2">
        <f>$E$4/12</f>
        <v>0.1</v>
      </c>
      <c r="AU30" s="1">
        <f t="shared" si="17"/>
        <v>195.443254721656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7.14825380025</v>
      </c>
      <c r="E31" s="13">
        <f t="shared" si="18"/>
        <v>5.46270073222581</v>
      </c>
      <c r="F31" s="9" t="s">
        <v>109</v>
      </c>
      <c r="G31" s="6">
        <v>3</v>
      </c>
      <c r="H31" s="11">
        <f t="shared" si="0"/>
        <v>7.14825380025</v>
      </c>
      <c r="I31" s="11">
        <f t="shared" si="1"/>
        <v>280.29825380025</v>
      </c>
      <c r="J31" s="11">
        <f t="shared" si="2"/>
        <v>0.0432522027061056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2.87436794155944</v>
      </c>
      <c r="P31" s="11">
        <f t="shared" si="5"/>
        <v>0.12432274486026</v>
      </c>
      <c r="Q31" s="16">
        <f t="shared" si="6"/>
        <v>0.0161619568318338</v>
      </c>
      <c r="R31" s="11">
        <f t="shared" si="7"/>
        <v>0.129143083333333</v>
      </c>
      <c r="S31" s="17">
        <f t="shared" si="8"/>
        <v>0.125147676628705</v>
      </c>
      <c r="T31" s="3">
        <v>0.01</v>
      </c>
      <c r="U31" s="18">
        <f t="shared" si="9"/>
        <v>0.00125147676628705</v>
      </c>
      <c r="V31" s="17"/>
      <c r="W31" s="3"/>
      <c r="X31" s="18"/>
      <c r="Y31" s="19">
        <v>0.04</v>
      </c>
      <c r="Z31" s="3">
        <v>0.21</v>
      </c>
      <c r="AA31" s="20">
        <f t="shared" si="10"/>
        <v>0.0084</v>
      </c>
      <c r="AB31" s="3">
        <v>0.015</v>
      </c>
      <c r="AC31" s="3">
        <v>0.29</v>
      </c>
      <c r="AD31" s="20">
        <f t="shared" si="11"/>
        <v>0.00435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0.028801476766287</v>
      </c>
      <c r="AR31" s="25">
        <f t="shared" si="15"/>
        <v>99.3408333333333</v>
      </c>
      <c r="AS31" s="1">
        <f t="shared" si="16"/>
        <v>0.13</v>
      </c>
      <c r="AT31" s="2">
        <f>$E$4/12</f>
        <v>0.1</v>
      </c>
      <c r="AU31" s="1">
        <f t="shared" si="17"/>
        <v>249.207271448162</v>
      </c>
    </row>
    <row r="32" s="1" customFormat="1" spans="1:47">
      <c r="A32" s="6"/>
      <c r="B32" s="6"/>
      <c r="C32" s="9">
        <v>3</v>
      </c>
      <c r="D32" s="12">
        <v>11.8190899369355</v>
      </c>
      <c r="E32" s="13">
        <f t="shared" si="18"/>
        <v>7.14825380025</v>
      </c>
      <c r="F32" s="9" t="s">
        <v>109</v>
      </c>
      <c r="G32" s="6">
        <v>4</v>
      </c>
      <c r="H32" s="11">
        <f t="shared" si="0"/>
        <v>11.8190899369355</v>
      </c>
      <c r="I32" s="11">
        <f t="shared" si="1"/>
        <v>284.969089936935</v>
      </c>
      <c r="J32" s="11">
        <f t="shared" si="2"/>
        <v>0.0764330431234142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3.74345353003251</v>
      </c>
      <c r="P32" s="11">
        <f t="shared" si="5"/>
        <v>0.286123545091472</v>
      </c>
      <c r="Q32" s="16">
        <f t="shared" si="6"/>
        <v>0.0371960608618914</v>
      </c>
      <c r="R32" s="11">
        <f t="shared" si="7"/>
        <v>0.129143083333333</v>
      </c>
      <c r="S32" s="17">
        <f t="shared" si="8"/>
        <v>0.288022090706043</v>
      </c>
      <c r="T32" s="3">
        <v>0.01</v>
      </c>
      <c r="U32" s="18">
        <f t="shared" si="9"/>
        <v>0.00288022090706043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0.0304302209070604</v>
      </c>
      <c r="AR32" s="25">
        <f t="shared" si="15"/>
        <v>99.3408333333333</v>
      </c>
      <c r="AS32" s="1">
        <f t="shared" si="16"/>
        <v>0.13</v>
      </c>
      <c r="AT32" s="2">
        <f>$E$4/12</f>
        <v>0.1</v>
      </c>
      <c r="AU32" s="1">
        <f t="shared" si="17"/>
        <v>263.3001211483</v>
      </c>
    </row>
    <row r="33" s="1" customFormat="1" spans="1:47">
      <c r="A33" s="6"/>
      <c r="B33" s="6"/>
      <c r="C33" s="9">
        <v>4</v>
      </c>
      <c r="D33" s="12">
        <v>18.5476098916667</v>
      </c>
      <c r="E33" s="13">
        <f t="shared" si="18"/>
        <v>11.8190899369355</v>
      </c>
      <c r="F33" s="9" t="s">
        <v>109</v>
      </c>
      <c r="G33" s="6">
        <v>5</v>
      </c>
      <c r="H33" s="11">
        <f t="shared" si="0"/>
        <v>18.5476098916667</v>
      </c>
      <c r="I33" s="11">
        <f t="shared" si="1"/>
        <v>291.697609891667</v>
      </c>
      <c r="J33" s="11">
        <f t="shared" si="2"/>
        <v>0.168099739081229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3.28446348569398</v>
      </c>
      <c r="O33" s="11">
        <f t="shared" si="19"/>
        <v>1.16627483258038</v>
      </c>
      <c r="P33" s="11">
        <f t="shared" si="5"/>
        <v>0.196050495053767</v>
      </c>
      <c r="Q33" s="16">
        <f t="shared" si="6"/>
        <v>0.0254865643569897</v>
      </c>
      <c r="R33" s="11">
        <f t="shared" si="7"/>
        <v>0.129143083333333</v>
      </c>
      <c r="S33" s="17">
        <f t="shared" si="8"/>
        <v>0.197351369497707</v>
      </c>
      <c r="T33" s="3">
        <v>0.01</v>
      </c>
      <c r="U33" s="18">
        <f t="shared" si="9"/>
        <v>0.00197351369497707</v>
      </c>
      <c r="V33" s="17"/>
      <c r="W33" s="3"/>
      <c r="X33" s="18"/>
      <c r="Y33" s="19">
        <v>0.05</v>
      </c>
      <c r="Z33" s="3">
        <v>0.21</v>
      </c>
      <c r="AA33" s="20">
        <f t="shared" si="10"/>
        <v>0.0105</v>
      </c>
      <c r="AB33" s="3">
        <v>0.02</v>
      </c>
      <c r="AC33" s="3">
        <v>0.29</v>
      </c>
      <c r="AD33" s="20">
        <f t="shared" si="11"/>
        <v>0.0058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0.0349735136949771</v>
      </c>
      <c r="AR33" s="25">
        <f t="shared" si="15"/>
        <v>99.3408333333333</v>
      </c>
      <c r="AS33" s="1">
        <f t="shared" si="16"/>
        <v>0.13</v>
      </c>
      <c r="AT33" s="2">
        <f>$E$4/12</f>
        <v>0.1</v>
      </c>
      <c r="AU33" s="1">
        <f t="shared" si="17"/>
        <v>302.611355369183</v>
      </c>
    </row>
    <row r="34" s="1" customFormat="1" spans="1:47">
      <c r="A34" s="6"/>
      <c r="B34" s="6"/>
      <c r="C34" s="9">
        <v>5</v>
      </c>
      <c r="D34" s="12">
        <v>19.06051188</v>
      </c>
      <c r="E34" s="13">
        <f t="shared" si="18"/>
        <v>18.5476098916667</v>
      </c>
      <c r="F34" s="9" t="s">
        <v>111</v>
      </c>
      <c r="G34" s="6">
        <v>6</v>
      </c>
      <c r="H34" s="11">
        <f t="shared" si="0"/>
        <v>19.06051188</v>
      </c>
      <c r="I34" s="11">
        <f t="shared" si="1"/>
        <v>292.21051188</v>
      </c>
      <c r="J34" s="11">
        <f t="shared" si="2"/>
        <v>0.178242897150537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1.96363267085995</v>
      </c>
      <c r="P34" s="11">
        <f t="shared" si="5"/>
        <v>0.350003576193525</v>
      </c>
      <c r="Q34" s="16">
        <f t="shared" si="6"/>
        <v>0.0455004649051583</v>
      </c>
      <c r="R34" s="11">
        <f t="shared" si="7"/>
        <v>0.129143083333333</v>
      </c>
      <c r="S34" s="17">
        <f t="shared" si="8"/>
        <v>0.352325991688741</v>
      </c>
      <c r="T34" s="3">
        <v>0.01</v>
      </c>
      <c r="U34" s="18">
        <f t="shared" si="9"/>
        <v>0.00352325991688741</v>
      </c>
      <c r="V34" s="17"/>
      <c r="W34" s="3"/>
      <c r="X34" s="18"/>
      <c r="Y34" s="19">
        <v>0.05</v>
      </c>
      <c r="Z34" s="3">
        <v>0.21</v>
      </c>
      <c r="AA34" s="20">
        <f t="shared" si="10"/>
        <v>0.0105</v>
      </c>
      <c r="AB34" s="3">
        <v>0.02</v>
      </c>
      <c r="AC34" s="3">
        <v>0.29</v>
      </c>
      <c r="AD34" s="20">
        <f t="shared" si="11"/>
        <v>0.0058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0.0365232599168874</v>
      </c>
      <c r="AR34" s="25">
        <f t="shared" si="15"/>
        <v>99.3408333333333</v>
      </c>
      <c r="AS34" s="1">
        <f t="shared" si="16"/>
        <v>0.13</v>
      </c>
      <c r="AT34" s="2">
        <f>$E$4/12</f>
        <v>0.1</v>
      </c>
      <c r="AU34" s="1">
        <f t="shared" si="17"/>
        <v>316.020668736456</v>
      </c>
    </row>
    <row r="35" s="1" customFormat="1" spans="1:47">
      <c r="A35" s="6"/>
      <c r="B35" s="6"/>
      <c r="C35" s="9">
        <v>6</v>
      </c>
      <c r="D35" s="12">
        <v>23.0953692766667</v>
      </c>
      <c r="E35" s="13">
        <f t="shared" si="18"/>
        <v>19.06051188</v>
      </c>
      <c r="F35" s="9" t="s">
        <v>109</v>
      </c>
      <c r="G35" s="6">
        <v>7</v>
      </c>
      <c r="H35" s="11">
        <f t="shared" si="0"/>
        <v>23.0953692766667</v>
      </c>
      <c r="I35" s="11">
        <f t="shared" si="1"/>
        <v>296.245369276667</v>
      </c>
      <c r="J35" s="11">
        <f t="shared" si="2"/>
        <v>0.280614182396094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2.60703742799976</v>
      </c>
      <c r="P35" s="11">
        <f t="shared" si="5"/>
        <v>0.731571676334169</v>
      </c>
      <c r="Q35" s="16">
        <f t="shared" si="6"/>
        <v>0.0951043179234419</v>
      </c>
      <c r="R35" s="11">
        <f t="shared" si="7"/>
        <v>0.129143083333333</v>
      </c>
      <c r="S35" s="17">
        <f t="shared" si="8"/>
        <v>0.73642595072604</v>
      </c>
      <c r="T35" s="3">
        <v>0.01</v>
      </c>
      <c r="U35" s="18">
        <f t="shared" si="9"/>
        <v>0.0073642595072604</v>
      </c>
      <c r="V35" s="17"/>
      <c r="W35" s="3"/>
      <c r="X35" s="18"/>
      <c r="Y35" s="19">
        <v>0.05</v>
      </c>
      <c r="Z35" s="3">
        <v>0.21</v>
      </c>
      <c r="AA35" s="20">
        <f t="shared" si="10"/>
        <v>0.0105</v>
      </c>
      <c r="AB35" s="3">
        <v>0.02</v>
      </c>
      <c r="AC35" s="3">
        <v>0.29</v>
      </c>
      <c r="AD35" s="20">
        <f t="shared" si="11"/>
        <v>0.0058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0.0403642595072604</v>
      </c>
      <c r="AR35" s="25">
        <f t="shared" si="15"/>
        <v>99.3408333333333</v>
      </c>
      <c r="AS35" s="1">
        <f t="shared" si="16"/>
        <v>0.13</v>
      </c>
      <c r="AT35" s="2">
        <f>$E$4/12</f>
        <v>0.1</v>
      </c>
      <c r="AU35" s="1">
        <f t="shared" si="17"/>
        <v>349.255250258706</v>
      </c>
    </row>
    <row r="36" s="1" customFormat="1" spans="1:47">
      <c r="A36" s="6"/>
      <c r="B36" s="6"/>
      <c r="C36" s="9">
        <v>7</v>
      </c>
      <c r="D36" s="12">
        <v>25.4129230677419</v>
      </c>
      <c r="E36" s="13">
        <f t="shared" si="18"/>
        <v>23.0953692766667</v>
      </c>
      <c r="F36" s="9" t="s">
        <v>109</v>
      </c>
      <c r="G36" s="6">
        <v>8</v>
      </c>
      <c r="H36" s="11">
        <f t="shared" si="0"/>
        <v>25.4129230677419</v>
      </c>
      <c r="I36" s="11">
        <f t="shared" si="1"/>
        <v>298.562923067742</v>
      </c>
      <c r="J36" s="11">
        <f t="shared" si="2"/>
        <v>0.362168191164989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2.86887408499892</v>
      </c>
      <c r="P36" s="11">
        <f t="shared" si="5"/>
        <v>1.03901493804417</v>
      </c>
      <c r="Q36" s="16">
        <f t="shared" si="6"/>
        <v>0.135071941945742</v>
      </c>
      <c r="R36" s="11">
        <f t="shared" si="7"/>
        <v>0.129143083333333</v>
      </c>
      <c r="S36" s="17">
        <f t="shared" si="8"/>
        <v>1.04590922300582</v>
      </c>
      <c r="T36" s="3">
        <v>0.01</v>
      </c>
      <c r="U36" s="18">
        <f t="shared" si="9"/>
        <v>0.0104590922300582</v>
      </c>
      <c r="V36" s="17"/>
      <c r="W36" s="3"/>
      <c r="X36" s="18"/>
      <c r="Y36" s="19">
        <v>0.05</v>
      </c>
      <c r="Z36" s="3">
        <v>0.21</v>
      </c>
      <c r="AA36" s="20">
        <f t="shared" si="10"/>
        <v>0.0105</v>
      </c>
      <c r="AB36" s="3">
        <v>0.02</v>
      </c>
      <c r="AC36" s="3">
        <v>0.29</v>
      </c>
      <c r="AD36" s="20">
        <f t="shared" si="11"/>
        <v>0.0058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0.0434590922300582</v>
      </c>
      <c r="AR36" s="25">
        <f t="shared" si="15"/>
        <v>99.3408333333333</v>
      </c>
      <c r="AS36" s="1">
        <f t="shared" si="16"/>
        <v>0.13</v>
      </c>
      <c r="AT36" s="2">
        <f>$E$4/12</f>
        <v>0.1</v>
      </c>
      <c r="AU36" s="1">
        <f t="shared" si="17"/>
        <v>376.033558353647</v>
      </c>
    </row>
    <row r="37" s="1" customFormat="1" spans="1:47">
      <c r="A37" s="6"/>
      <c r="B37" s="6"/>
      <c r="C37" s="9">
        <v>8</v>
      </c>
      <c r="D37" s="12">
        <v>26.9339796751613</v>
      </c>
      <c r="E37" s="13">
        <f t="shared" si="18"/>
        <v>25.4129230677419</v>
      </c>
      <c r="F37" s="9" t="s">
        <v>109</v>
      </c>
      <c r="G37" s="6">
        <v>9</v>
      </c>
      <c r="H37" s="11">
        <f t="shared" si="0"/>
        <v>26.9339796751613</v>
      </c>
      <c r="I37" s="11">
        <f t="shared" si="1"/>
        <v>300.083979675161</v>
      </c>
      <c r="J37" s="11">
        <f t="shared" si="2"/>
        <v>0.427268395043327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2.82326748028808</v>
      </c>
      <c r="P37" s="11">
        <f t="shared" si="5"/>
        <v>1.20629296508071</v>
      </c>
      <c r="Q37" s="16">
        <f t="shared" si="6"/>
        <v>0.156818085460492</v>
      </c>
      <c r="R37" s="11">
        <f t="shared" si="7"/>
        <v>0.129143083333333</v>
      </c>
      <c r="S37" s="17">
        <f t="shared" si="8"/>
        <v>1.21429720750686</v>
      </c>
      <c r="T37" s="3">
        <v>0.01</v>
      </c>
      <c r="U37" s="18">
        <f t="shared" si="9"/>
        <v>0.0121429720750686</v>
      </c>
      <c r="V37" s="17"/>
      <c r="W37" s="3"/>
      <c r="X37" s="18"/>
      <c r="Y37" s="19">
        <v>0.05</v>
      </c>
      <c r="Z37" s="3">
        <v>0.21</v>
      </c>
      <c r="AA37" s="20">
        <f t="shared" si="10"/>
        <v>0.0105</v>
      </c>
      <c r="AB37" s="3">
        <v>0.02</v>
      </c>
      <c r="AC37" s="3">
        <v>0.29</v>
      </c>
      <c r="AD37" s="20">
        <f t="shared" si="11"/>
        <v>0.0058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0.0451429720750686</v>
      </c>
      <c r="AR37" s="25">
        <f t="shared" si="15"/>
        <v>99.3408333333333</v>
      </c>
      <c r="AS37" s="1">
        <f t="shared" si="16"/>
        <v>0.13</v>
      </c>
      <c r="AT37" s="2">
        <f>$E$4/12</f>
        <v>0.1</v>
      </c>
      <c r="AU37" s="1">
        <f t="shared" si="17"/>
        <v>390.60347450853</v>
      </c>
    </row>
    <row r="38" s="1" customFormat="1" spans="1:47">
      <c r="A38" s="6"/>
      <c r="B38" s="6"/>
      <c r="C38" s="9">
        <v>9</v>
      </c>
      <c r="D38" s="12">
        <v>21.965417835</v>
      </c>
      <c r="E38" s="13">
        <f t="shared" si="18"/>
        <v>26.9339796751613</v>
      </c>
      <c r="F38" s="9" t="s">
        <v>109</v>
      </c>
      <c r="G38" s="6">
        <v>10</v>
      </c>
      <c r="H38" s="11">
        <f t="shared" si="0"/>
        <v>21.965417835</v>
      </c>
      <c r="I38" s="11">
        <f t="shared" si="1"/>
        <v>295.115417835</v>
      </c>
      <c r="J38" s="11">
        <f t="shared" si="2"/>
        <v>0.247432257273013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2.61038284854071</v>
      </c>
      <c r="P38" s="11">
        <f t="shared" si="5"/>
        <v>0.645892920561185</v>
      </c>
      <c r="Q38" s="16">
        <f t="shared" si="6"/>
        <v>0.083966079672954</v>
      </c>
      <c r="R38" s="11">
        <f t="shared" si="7"/>
        <v>0.129143083333333</v>
      </c>
      <c r="S38" s="17">
        <f t="shared" si="8"/>
        <v>0.650178681704757</v>
      </c>
      <c r="T38" s="3">
        <v>0.01</v>
      </c>
      <c r="U38" s="18">
        <f t="shared" si="9"/>
        <v>0.00650178681704757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0.0359517868170476</v>
      </c>
      <c r="AR38" s="25">
        <f t="shared" si="15"/>
        <v>99.3408333333333</v>
      </c>
      <c r="AS38" s="1">
        <f t="shared" si="16"/>
        <v>0.13</v>
      </c>
      <c r="AT38" s="2">
        <f>$E$4/12</f>
        <v>0.1</v>
      </c>
      <c r="AU38" s="1">
        <f t="shared" si="17"/>
        <v>311.075948260046</v>
      </c>
    </row>
    <row r="39" s="1" customFormat="1" spans="1:47">
      <c r="A39" s="6"/>
      <c r="B39" s="6"/>
      <c r="C39" s="9">
        <v>10</v>
      </c>
      <c r="D39" s="12">
        <v>16.8606089745161</v>
      </c>
      <c r="E39" s="13">
        <f t="shared" si="18"/>
        <v>21.965417835</v>
      </c>
      <c r="F39" s="9" t="s">
        <v>109</v>
      </c>
      <c r="G39" s="6">
        <v>11</v>
      </c>
      <c r="H39" s="11">
        <f t="shared" si="0"/>
        <v>16.8606089745161</v>
      </c>
      <c r="I39" s="11">
        <f t="shared" si="1"/>
        <v>290.010608974516</v>
      </c>
      <c r="J39" s="11">
        <f t="shared" si="2"/>
        <v>0.138433007202324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1.86626543158055</v>
      </c>
      <c r="O39" s="11">
        <f t="shared" si="19"/>
        <v>1.09163282973231</v>
      </c>
      <c r="P39" s="11">
        <f t="shared" si="5"/>
        <v>0.151118015380627</v>
      </c>
      <c r="Q39" s="16">
        <f t="shared" si="6"/>
        <v>0.0196453419994815</v>
      </c>
      <c r="R39" s="11">
        <f t="shared" si="7"/>
        <v>0.129143083333333</v>
      </c>
      <c r="S39" s="17">
        <f t="shared" si="8"/>
        <v>0.152120744622262</v>
      </c>
      <c r="T39" s="3">
        <v>0.01</v>
      </c>
      <c r="U39" s="18">
        <f t="shared" si="9"/>
        <v>0.00152120744622262</v>
      </c>
      <c r="V39" s="17"/>
      <c r="W39" s="3"/>
      <c r="X39" s="18"/>
      <c r="Y39" s="19">
        <v>0.04</v>
      </c>
      <c r="Z39" s="3">
        <v>0.21</v>
      </c>
      <c r="AA39" s="20">
        <f t="shared" si="10"/>
        <v>0.0084</v>
      </c>
      <c r="AB39" s="3">
        <v>0.015</v>
      </c>
      <c r="AC39" s="3">
        <v>0.29</v>
      </c>
      <c r="AD39" s="20">
        <f t="shared" si="11"/>
        <v>0.00435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0.0309712074462226</v>
      </c>
      <c r="AR39" s="25">
        <f t="shared" si="15"/>
        <v>99.3408333333333</v>
      </c>
      <c r="AS39" s="1">
        <f t="shared" si="16"/>
        <v>0.13</v>
      </c>
      <c r="AT39" s="2">
        <f>$E$4/12</f>
        <v>0.1</v>
      </c>
      <c r="AU39" s="1">
        <f t="shared" si="17"/>
        <v>267.981054018819</v>
      </c>
    </row>
    <row r="40" s="1" customFormat="1" spans="1:48">
      <c r="A40" s="6"/>
      <c r="B40" s="6"/>
      <c r="C40" s="9">
        <v>11</v>
      </c>
      <c r="D40" s="12">
        <v>11.6718648006333</v>
      </c>
      <c r="E40" s="13">
        <f t="shared" si="18"/>
        <v>16.8606089745161</v>
      </c>
      <c r="F40" s="9" t="s">
        <v>111</v>
      </c>
      <c r="G40" s="6">
        <v>12</v>
      </c>
      <c r="H40" s="11">
        <f t="shared" si="0"/>
        <v>11.6718648006333</v>
      </c>
      <c r="I40" s="11">
        <f t="shared" si="1"/>
        <v>284.821864800633</v>
      </c>
      <c r="J40" s="11">
        <f t="shared" si="2"/>
        <v>0.0750949747482038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1.93392314768502</v>
      </c>
      <c r="P40" s="11">
        <f t="shared" si="5"/>
        <v>0.145227909940373</v>
      </c>
      <c r="Q40" s="16">
        <f t="shared" si="6"/>
        <v>0.0188796282922485</v>
      </c>
      <c r="R40" s="11">
        <f t="shared" si="7"/>
        <v>0.129143083333333</v>
      </c>
      <c r="S40" s="17">
        <f t="shared" si="8"/>
        <v>0.146191555946655</v>
      </c>
      <c r="T40" s="3">
        <v>0.01</v>
      </c>
      <c r="U40" s="18">
        <f t="shared" si="9"/>
        <v>0.00146191555946655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0.0252619155594665</v>
      </c>
      <c r="AR40" s="25">
        <f t="shared" si="15"/>
        <v>99.3408333333333</v>
      </c>
      <c r="AS40" s="1">
        <f t="shared" si="16"/>
        <v>0.13</v>
      </c>
      <c r="AT40" s="2">
        <f>$E$4/12</f>
        <v>0.1</v>
      </c>
      <c r="AU40" s="1">
        <f t="shared" si="17"/>
        <v>218.58091163914</v>
      </c>
      <c r="AV40" s="1">
        <f>SUM(AU29:AU40)</f>
        <v>3432.87305588116</v>
      </c>
    </row>
    <row r="41" s="1" customFormat="1" spans="1:46">
      <c r="A41" s="6"/>
      <c r="B41" s="6"/>
      <c r="C41" s="9">
        <v>12</v>
      </c>
      <c r="D41" s="12">
        <v>7.77310731519355</v>
      </c>
      <c r="E41" s="13">
        <f t="shared" si="18"/>
        <v>11.6718648006333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6.06</v>
      </c>
      <c r="E44" s="9"/>
      <c r="F44" s="9"/>
      <c r="G44" s="6">
        <v>1</v>
      </c>
      <c r="H44" s="11">
        <f t="shared" ref="H44:H55" si="20">E45</f>
        <v>6.06</v>
      </c>
      <c r="I44" s="11">
        <f t="shared" ref="I44:I55" si="21">H44+273.15</f>
        <v>279.21</v>
      </c>
      <c r="J44" s="11">
        <f t="shared" ref="J44:J55" si="22">EXP(($C$18*(I44-$C$16))/($C$19*I44*$C$16))</f>
        <v>0.037775308135173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0.0336679674022122</v>
      </c>
      <c r="Q44" s="16">
        <f t="shared" ref="Q44:Q55" si="26">P44*$B$46</f>
        <v>0.00437683576228759</v>
      </c>
      <c r="R44" s="11">
        <f t="shared" ref="R44:R55" si="27">L44*$B$46</f>
        <v>0.115864991666667</v>
      </c>
      <c r="S44" s="17">
        <f t="shared" ref="S44:S55" si="28">Q44/R44</f>
        <v>0.0377753081351729</v>
      </c>
      <c r="T44" s="3">
        <v>0.01</v>
      </c>
      <c r="U44" s="18">
        <f t="shared" ref="U44:U55" si="29">S44*T44</f>
        <v>0.000377753081351729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0.0194777530813517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11.0666666666667</v>
      </c>
      <c r="AU44" s="1">
        <f t="shared" ref="AU44:AU55" si="37">AT44*10000*AS44*0.67*AR44*AQ44</f>
        <v>16733.34335082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5.46270073222581</v>
      </c>
      <c r="E45" s="13">
        <f t="shared" ref="E45:E56" si="38">D44</f>
        <v>6.06</v>
      </c>
      <c r="F45" s="9" t="s">
        <v>109</v>
      </c>
      <c r="G45" s="6">
        <v>2</v>
      </c>
      <c r="H45" s="11">
        <f t="shared" si="20"/>
        <v>5.46270073222581</v>
      </c>
      <c r="I45" s="11">
        <f t="shared" si="21"/>
        <v>278.612700732226</v>
      </c>
      <c r="J45" s="11">
        <f t="shared" si="22"/>
        <v>0.0350541683886549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1.74887036593112</v>
      </c>
      <c r="P45" s="11">
        <f t="shared" si="25"/>
        <v>0.0613051962972781</v>
      </c>
      <c r="Q45" s="16">
        <f t="shared" si="26"/>
        <v>0.00796967551864615</v>
      </c>
      <c r="R45" s="11">
        <f t="shared" si="27"/>
        <v>0.115864991666667</v>
      </c>
      <c r="S45" s="17">
        <f t="shared" si="28"/>
        <v>0.068784154765006</v>
      </c>
      <c r="T45" s="3">
        <v>0.01</v>
      </c>
      <c r="U45" s="18">
        <f t="shared" si="29"/>
        <v>0.00068784154765006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0.0197878415476501</v>
      </c>
      <c r="AR45" s="25">
        <f t="shared" si="35"/>
        <v>89.1269166666667</v>
      </c>
      <c r="AS45" s="1">
        <f t="shared" si="36"/>
        <v>0.13</v>
      </c>
      <c r="AT45" s="2">
        <f>$E$3/12</f>
        <v>11.0666666666667</v>
      </c>
      <c r="AU45" s="1">
        <f t="shared" si="37"/>
        <v>16999.7404426214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7.14825380025</v>
      </c>
      <c r="E46" s="13">
        <f t="shared" si="38"/>
        <v>5.46270073222581</v>
      </c>
      <c r="F46" s="9" t="s">
        <v>109</v>
      </c>
      <c r="G46" s="6">
        <v>3</v>
      </c>
      <c r="H46" s="11">
        <f t="shared" si="20"/>
        <v>7.14825380025</v>
      </c>
      <c r="I46" s="11">
        <f t="shared" si="21"/>
        <v>280.29825380025</v>
      </c>
      <c r="J46" s="11">
        <f t="shared" si="22"/>
        <v>0.0432522027061056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2.57883433630051</v>
      </c>
      <c r="P46" s="11">
        <f t="shared" si="25"/>
        <v>0.111540265459135</v>
      </c>
      <c r="Q46" s="16">
        <f t="shared" si="26"/>
        <v>0.0145002345096875</v>
      </c>
      <c r="R46" s="11">
        <f t="shared" si="27"/>
        <v>0.115864991666667</v>
      </c>
      <c r="S46" s="17">
        <f t="shared" si="28"/>
        <v>0.125147676628704</v>
      </c>
      <c r="T46" s="3">
        <v>0.01</v>
      </c>
      <c r="U46" s="18">
        <f t="shared" si="29"/>
        <v>0.00125147676628704</v>
      </c>
      <c r="V46" s="17"/>
      <c r="W46" s="3"/>
      <c r="X46" s="18"/>
      <c r="Y46" s="19">
        <v>0.04</v>
      </c>
      <c r="Z46" s="3">
        <v>0.29</v>
      </c>
      <c r="AA46" s="20">
        <f t="shared" si="30"/>
        <v>0.0116</v>
      </c>
      <c r="AB46" s="3">
        <v>0.015</v>
      </c>
      <c r="AC46" s="3">
        <v>0.28</v>
      </c>
      <c r="AD46" s="20">
        <f t="shared" si="31"/>
        <v>0.0042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0.027551476766287</v>
      </c>
      <c r="AR46" s="25">
        <f t="shared" si="35"/>
        <v>89.1269166666667</v>
      </c>
      <c r="AS46" s="1">
        <f t="shared" si="36"/>
        <v>0.13</v>
      </c>
      <c r="AT46" s="2">
        <f>$E$3/12</f>
        <v>11.0666666666667</v>
      </c>
      <c r="AU46" s="1">
        <f t="shared" si="37"/>
        <v>23669.4817223972</v>
      </c>
    </row>
    <row r="47" s="1" customFormat="1" spans="1:47">
      <c r="A47" s="6"/>
      <c r="B47" s="6"/>
      <c r="C47" s="9">
        <v>3</v>
      </c>
      <c r="D47" s="12">
        <v>11.8190899369355</v>
      </c>
      <c r="E47" s="13">
        <f t="shared" si="38"/>
        <v>7.14825380025</v>
      </c>
      <c r="F47" s="9" t="s">
        <v>109</v>
      </c>
      <c r="G47" s="6">
        <v>4</v>
      </c>
      <c r="H47" s="11">
        <f t="shared" si="20"/>
        <v>11.8190899369355</v>
      </c>
      <c r="I47" s="11">
        <f t="shared" si="21"/>
        <v>284.969089936935</v>
      </c>
      <c r="J47" s="11">
        <f t="shared" si="22"/>
        <v>0.0764330431234142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3.35856323750804</v>
      </c>
      <c r="P47" s="11">
        <f t="shared" si="25"/>
        <v>0.256705208765166</v>
      </c>
      <c r="Q47" s="16">
        <f t="shared" si="26"/>
        <v>0.0333716771394716</v>
      </c>
      <c r="R47" s="11">
        <f t="shared" si="27"/>
        <v>0.115864991666667</v>
      </c>
      <c r="S47" s="17">
        <f t="shared" si="28"/>
        <v>0.288022090706042</v>
      </c>
      <c r="T47" s="3">
        <v>0.01</v>
      </c>
      <c r="U47" s="18">
        <f t="shared" si="29"/>
        <v>0.00288022090706042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0.0291802209070604</v>
      </c>
      <c r="AR47" s="25">
        <f t="shared" si="35"/>
        <v>89.1269166666667</v>
      </c>
      <c r="AS47" s="1">
        <f t="shared" si="36"/>
        <v>0.13</v>
      </c>
      <c r="AT47" s="2">
        <f>$E$3/12</f>
        <v>11.0666666666667</v>
      </c>
      <c r="AU47" s="1">
        <f t="shared" si="37"/>
        <v>25068.7362885869</v>
      </c>
    </row>
    <row r="48" s="1" customFormat="1" spans="1:47">
      <c r="A48" s="6"/>
      <c r="B48" s="6"/>
      <c r="C48" s="9">
        <v>4</v>
      </c>
      <c r="D48" s="12">
        <v>18.5476098916667</v>
      </c>
      <c r="E48" s="13">
        <f t="shared" si="38"/>
        <v>11.8190899369355</v>
      </c>
      <c r="F48" s="9" t="s">
        <v>109</v>
      </c>
      <c r="G48" s="6">
        <v>5</v>
      </c>
      <c r="H48" s="11">
        <f t="shared" si="20"/>
        <v>18.5476098916667</v>
      </c>
      <c r="I48" s="11">
        <f t="shared" si="21"/>
        <v>291.697609891667</v>
      </c>
      <c r="J48" s="11">
        <f t="shared" si="22"/>
        <v>0.168099739081229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2.94676512730573</v>
      </c>
      <c r="O48" s="11">
        <f t="shared" si="39"/>
        <v>1.04636206810381</v>
      </c>
      <c r="P48" s="11">
        <f t="shared" si="25"/>
        <v>0.175893190632746</v>
      </c>
      <c r="Q48" s="16">
        <f t="shared" si="26"/>
        <v>0.022866114782257</v>
      </c>
      <c r="R48" s="11">
        <f t="shared" si="27"/>
        <v>0.115864991666667</v>
      </c>
      <c r="S48" s="17">
        <f t="shared" si="28"/>
        <v>0.197351369497706</v>
      </c>
      <c r="T48" s="3">
        <v>0.01</v>
      </c>
      <c r="U48" s="18">
        <f t="shared" si="29"/>
        <v>0.00197351369497706</v>
      </c>
      <c r="V48" s="17"/>
      <c r="W48" s="3"/>
      <c r="X48" s="18"/>
      <c r="Y48" s="19">
        <v>0.05</v>
      </c>
      <c r="Z48" s="3">
        <v>0.29</v>
      </c>
      <c r="AA48" s="20">
        <f t="shared" si="30"/>
        <v>0.0145</v>
      </c>
      <c r="AB48" s="3">
        <v>0.02</v>
      </c>
      <c r="AC48" s="3">
        <v>0.28</v>
      </c>
      <c r="AD48" s="20">
        <f t="shared" si="31"/>
        <v>0.0056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0.0343235136949771</v>
      </c>
      <c r="AR48" s="25">
        <f t="shared" si="35"/>
        <v>89.1269166666667</v>
      </c>
      <c r="AS48" s="1">
        <f t="shared" si="36"/>
        <v>0.13</v>
      </c>
      <c r="AT48" s="2">
        <f>$E$3/12</f>
        <v>11.0666666666667</v>
      </c>
      <c r="AU48" s="1">
        <f t="shared" si="37"/>
        <v>29487.3406221845</v>
      </c>
    </row>
    <row r="49" s="1" customFormat="1" spans="1:47">
      <c r="A49" s="6"/>
      <c r="B49" s="6"/>
      <c r="C49" s="9">
        <v>5</v>
      </c>
      <c r="D49" s="12">
        <v>19.06051188</v>
      </c>
      <c r="E49" s="13">
        <f t="shared" si="38"/>
        <v>18.5476098916667</v>
      </c>
      <c r="F49" s="9" t="s">
        <v>111</v>
      </c>
      <c r="G49" s="6">
        <v>6</v>
      </c>
      <c r="H49" s="11">
        <f t="shared" si="20"/>
        <v>19.06051188</v>
      </c>
      <c r="I49" s="11">
        <f t="shared" si="21"/>
        <v>292.21051188</v>
      </c>
      <c r="J49" s="11">
        <f t="shared" si="22"/>
        <v>0.178242897150537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1.76173804413773</v>
      </c>
      <c r="P49" s="11">
        <f t="shared" si="25"/>
        <v>0.31401729300743</v>
      </c>
      <c r="Q49" s="16">
        <f t="shared" si="26"/>
        <v>0.0408222480909659</v>
      </c>
      <c r="R49" s="11">
        <f t="shared" si="27"/>
        <v>0.115864991666667</v>
      </c>
      <c r="S49" s="17">
        <f t="shared" si="28"/>
        <v>0.352325991688739</v>
      </c>
      <c r="T49" s="3">
        <v>0.01</v>
      </c>
      <c r="U49" s="18">
        <f t="shared" si="29"/>
        <v>0.00352325991688739</v>
      </c>
      <c r="V49" s="17"/>
      <c r="W49" s="3"/>
      <c r="X49" s="18"/>
      <c r="Y49" s="19">
        <v>0.05</v>
      </c>
      <c r="Z49" s="3">
        <v>0.29</v>
      </c>
      <c r="AA49" s="20">
        <f t="shared" si="30"/>
        <v>0.0145</v>
      </c>
      <c r="AB49" s="3">
        <v>0.02</v>
      </c>
      <c r="AC49" s="3">
        <v>0.28</v>
      </c>
      <c r="AD49" s="20">
        <f t="shared" si="31"/>
        <v>0.0056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0.0358732599168874</v>
      </c>
      <c r="AR49" s="25">
        <f t="shared" si="35"/>
        <v>89.1269166666667</v>
      </c>
      <c r="AS49" s="1">
        <f t="shared" si="36"/>
        <v>0.13</v>
      </c>
      <c r="AT49" s="2">
        <f>$E$3/12</f>
        <v>11.0666666666667</v>
      </c>
      <c r="AU49" s="1">
        <f t="shared" si="37"/>
        <v>30818.7280532476</v>
      </c>
    </row>
    <row r="50" s="1" customFormat="1" spans="1:47">
      <c r="A50" s="6"/>
      <c r="B50" s="6"/>
      <c r="C50" s="9">
        <v>6</v>
      </c>
      <c r="D50" s="12">
        <v>23.0953692766667</v>
      </c>
      <c r="E50" s="13">
        <f t="shared" si="38"/>
        <v>19.06051188</v>
      </c>
      <c r="F50" s="9" t="s">
        <v>109</v>
      </c>
      <c r="G50" s="6">
        <v>7</v>
      </c>
      <c r="H50" s="11">
        <f t="shared" si="20"/>
        <v>23.0953692766667</v>
      </c>
      <c r="I50" s="11">
        <f t="shared" si="21"/>
        <v>296.245369276667</v>
      </c>
      <c r="J50" s="11">
        <f t="shared" si="22"/>
        <v>0.280614182396094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2.33898991779697</v>
      </c>
      <c r="P50" s="11">
        <f t="shared" si="25"/>
        <v>0.656353743415304</v>
      </c>
      <c r="Q50" s="16">
        <f t="shared" si="26"/>
        <v>0.0853259866439895</v>
      </c>
      <c r="R50" s="11">
        <f t="shared" si="27"/>
        <v>0.115864991666667</v>
      </c>
      <c r="S50" s="17">
        <f t="shared" si="28"/>
        <v>0.736425950726036</v>
      </c>
      <c r="T50" s="3">
        <v>0.01</v>
      </c>
      <c r="U50" s="18">
        <f t="shared" si="29"/>
        <v>0.00736425950726036</v>
      </c>
      <c r="V50" s="17"/>
      <c r="W50" s="3"/>
      <c r="X50" s="18"/>
      <c r="Y50" s="19">
        <v>0.05</v>
      </c>
      <c r="Z50" s="3">
        <v>0.29</v>
      </c>
      <c r="AA50" s="20">
        <f t="shared" si="30"/>
        <v>0.0145</v>
      </c>
      <c r="AB50" s="3">
        <v>0.02</v>
      </c>
      <c r="AC50" s="3">
        <v>0.28</v>
      </c>
      <c r="AD50" s="20">
        <f t="shared" si="31"/>
        <v>0.0056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0.0397142595072604</v>
      </c>
      <c r="AR50" s="25">
        <f t="shared" si="35"/>
        <v>89.1269166666667</v>
      </c>
      <c r="AS50" s="1">
        <f t="shared" si="36"/>
        <v>0.13</v>
      </c>
      <c r="AT50" s="2">
        <f>$E$3/12</f>
        <v>11.0666666666667</v>
      </c>
      <c r="AU50" s="1">
        <f t="shared" si="37"/>
        <v>34118.5319211591</v>
      </c>
    </row>
    <row r="51" s="1" customFormat="1" spans="1:47">
      <c r="A51" s="6"/>
      <c r="B51" s="6"/>
      <c r="C51" s="9">
        <v>7</v>
      </c>
      <c r="D51" s="12">
        <v>25.4129230677419</v>
      </c>
      <c r="E51" s="13">
        <f t="shared" si="38"/>
        <v>23.0953692766667</v>
      </c>
      <c r="F51" s="9" t="s">
        <v>109</v>
      </c>
      <c r="G51" s="6">
        <v>8</v>
      </c>
      <c r="H51" s="11">
        <f t="shared" si="20"/>
        <v>25.4129230677419</v>
      </c>
      <c r="I51" s="11">
        <f t="shared" si="21"/>
        <v>298.562923067742</v>
      </c>
      <c r="J51" s="11">
        <f t="shared" si="22"/>
        <v>0.362168191164989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2.57390534104833</v>
      </c>
      <c r="P51" s="11">
        <f t="shared" si="25"/>
        <v>0.932186641597378</v>
      </c>
      <c r="Q51" s="16">
        <f t="shared" si="26"/>
        <v>0.121184263407659</v>
      </c>
      <c r="R51" s="11">
        <f t="shared" si="27"/>
        <v>0.115864991666667</v>
      </c>
      <c r="S51" s="17">
        <f t="shared" si="28"/>
        <v>1.04590922300582</v>
      </c>
      <c r="T51" s="3">
        <v>0.01</v>
      </c>
      <c r="U51" s="18">
        <f t="shared" si="29"/>
        <v>0.0104590922300582</v>
      </c>
      <c r="V51" s="17"/>
      <c r="W51" s="3"/>
      <c r="X51" s="18"/>
      <c r="Y51" s="19">
        <v>0.05</v>
      </c>
      <c r="Z51" s="3">
        <v>0.29</v>
      </c>
      <c r="AA51" s="20">
        <f t="shared" si="30"/>
        <v>0.0145</v>
      </c>
      <c r="AB51" s="3">
        <v>0.02</v>
      </c>
      <c r="AC51" s="3">
        <v>0.28</v>
      </c>
      <c r="AD51" s="20">
        <f t="shared" si="31"/>
        <v>0.0056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0.0428090922300582</v>
      </c>
      <c r="AR51" s="25">
        <f t="shared" si="35"/>
        <v>89.1269166666667</v>
      </c>
      <c r="AS51" s="1">
        <f t="shared" si="36"/>
        <v>0.13</v>
      </c>
      <c r="AT51" s="2">
        <f>$E$3/12</f>
        <v>11.0666666666667</v>
      </c>
      <c r="AU51" s="1">
        <f t="shared" si="37"/>
        <v>36777.303615596</v>
      </c>
    </row>
    <row r="52" s="1" customFormat="1" spans="1:47">
      <c r="A52" s="6"/>
      <c r="B52" s="6"/>
      <c r="C52" s="9">
        <v>8</v>
      </c>
      <c r="D52" s="12">
        <v>26.9339796751613</v>
      </c>
      <c r="E52" s="13">
        <f t="shared" si="38"/>
        <v>25.4129230677419</v>
      </c>
      <c r="F52" s="9" t="s">
        <v>109</v>
      </c>
      <c r="G52" s="6">
        <v>9</v>
      </c>
      <c r="H52" s="11">
        <f t="shared" si="20"/>
        <v>26.9339796751613</v>
      </c>
      <c r="I52" s="11">
        <f t="shared" si="21"/>
        <v>300.083979675161</v>
      </c>
      <c r="J52" s="11">
        <f t="shared" si="22"/>
        <v>0.427268395043327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2.53298786611762</v>
      </c>
      <c r="P52" s="11">
        <f t="shared" si="25"/>
        <v>1.0822656602203</v>
      </c>
      <c r="Q52" s="16">
        <f t="shared" si="26"/>
        <v>0.140694535828639</v>
      </c>
      <c r="R52" s="11">
        <f t="shared" si="27"/>
        <v>0.115864991666667</v>
      </c>
      <c r="S52" s="17">
        <f t="shared" si="28"/>
        <v>1.21429720750685</v>
      </c>
      <c r="T52" s="3">
        <v>0.01</v>
      </c>
      <c r="U52" s="18">
        <f t="shared" si="29"/>
        <v>0.0121429720750685</v>
      </c>
      <c r="V52" s="17"/>
      <c r="W52" s="3"/>
      <c r="X52" s="18"/>
      <c r="Y52" s="19">
        <v>0.05</v>
      </c>
      <c r="Z52" s="3">
        <v>0.29</v>
      </c>
      <c r="AA52" s="20">
        <f t="shared" si="30"/>
        <v>0.0145</v>
      </c>
      <c r="AB52" s="3">
        <v>0.02</v>
      </c>
      <c r="AC52" s="3">
        <v>0.28</v>
      </c>
      <c r="AD52" s="20">
        <f t="shared" si="31"/>
        <v>0.0056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0.0444929720750685</v>
      </c>
      <c r="AR52" s="25">
        <f t="shared" si="35"/>
        <v>89.1269166666667</v>
      </c>
      <c r="AS52" s="1">
        <f t="shared" si="36"/>
        <v>0.13</v>
      </c>
      <c r="AT52" s="2">
        <f>$E$3/12</f>
        <v>11.0666666666667</v>
      </c>
      <c r="AU52" s="1">
        <f t="shared" si="37"/>
        <v>38223.9252813702</v>
      </c>
    </row>
    <row r="53" s="1" customFormat="1" spans="1:47">
      <c r="A53" s="6"/>
      <c r="B53" s="6"/>
      <c r="C53" s="9">
        <v>9</v>
      </c>
      <c r="D53" s="12">
        <v>21.965417835</v>
      </c>
      <c r="E53" s="13">
        <f t="shared" si="38"/>
        <v>26.9339796751613</v>
      </c>
      <c r="F53" s="9" t="s">
        <v>109</v>
      </c>
      <c r="G53" s="6">
        <v>10</v>
      </c>
      <c r="H53" s="11">
        <f t="shared" si="20"/>
        <v>21.965417835</v>
      </c>
      <c r="I53" s="11">
        <f t="shared" si="21"/>
        <v>295.115417835</v>
      </c>
      <c r="J53" s="11">
        <f t="shared" si="22"/>
        <v>0.247432257273013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2.34199137256399</v>
      </c>
      <c r="P53" s="11">
        <f t="shared" si="25"/>
        <v>0.57948421182743</v>
      </c>
      <c r="Q53" s="16">
        <f t="shared" si="26"/>
        <v>0.0753329475375658</v>
      </c>
      <c r="R53" s="11">
        <f t="shared" si="27"/>
        <v>0.115864991666667</v>
      </c>
      <c r="S53" s="17">
        <f t="shared" si="28"/>
        <v>0.650178681704754</v>
      </c>
      <c r="T53" s="3">
        <v>0.01</v>
      </c>
      <c r="U53" s="18">
        <f t="shared" si="29"/>
        <v>0.00650178681704754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0.0345517868170475</v>
      </c>
      <c r="AR53" s="25">
        <f t="shared" si="35"/>
        <v>89.1269166666667</v>
      </c>
      <c r="AS53" s="1">
        <f t="shared" si="36"/>
        <v>0.13</v>
      </c>
      <c r="AT53" s="2">
        <f>$E$3/12</f>
        <v>11.0666666666667</v>
      </c>
      <c r="AU53" s="1">
        <f t="shared" si="37"/>
        <v>29683.450127907</v>
      </c>
    </row>
    <row r="54" s="1" customFormat="1" spans="1:47">
      <c r="A54" s="6"/>
      <c r="B54" s="6"/>
      <c r="C54" s="9">
        <v>10</v>
      </c>
      <c r="D54" s="12">
        <v>16.8606089745161</v>
      </c>
      <c r="E54" s="13">
        <f t="shared" si="38"/>
        <v>21.965417835</v>
      </c>
      <c r="F54" s="9" t="s">
        <v>109</v>
      </c>
      <c r="G54" s="6">
        <v>11</v>
      </c>
      <c r="H54" s="11">
        <f t="shared" si="20"/>
        <v>16.8606089745161</v>
      </c>
      <c r="I54" s="11">
        <f t="shared" si="21"/>
        <v>290.010608974516</v>
      </c>
      <c r="J54" s="11">
        <f t="shared" si="22"/>
        <v>0.138433007202324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1.67438180269973</v>
      </c>
      <c r="O54" s="11">
        <f t="shared" si="39"/>
        <v>0.979394524703495</v>
      </c>
      <c r="P54" s="11">
        <f t="shared" si="25"/>
        <v>0.135580529292196</v>
      </c>
      <c r="Q54" s="16">
        <f t="shared" si="26"/>
        <v>0.0176254688079855</v>
      </c>
      <c r="R54" s="11">
        <f t="shared" si="27"/>
        <v>0.115864991666667</v>
      </c>
      <c r="S54" s="17">
        <f t="shared" si="28"/>
        <v>0.152120744622261</v>
      </c>
      <c r="T54" s="3">
        <v>0.01</v>
      </c>
      <c r="U54" s="18">
        <f t="shared" si="29"/>
        <v>0.00152120744622261</v>
      </c>
      <c r="V54" s="17"/>
      <c r="W54" s="3"/>
      <c r="X54" s="18"/>
      <c r="Y54" s="19">
        <v>0.04</v>
      </c>
      <c r="Z54" s="3">
        <v>0.29</v>
      </c>
      <c r="AA54" s="20">
        <f t="shared" si="30"/>
        <v>0.0116</v>
      </c>
      <c r="AB54" s="3">
        <v>0.015</v>
      </c>
      <c r="AC54" s="3">
        <v>0.28</v>
      </c>
      <c r="AD54" s="20">
        <f t="shared" si="31"/>
        <v>0.0042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0.0295712074462226</v>
      </c>
      <c r="AR54" s="25">
        <f t="shared" si="35"/>
        <v>89.1269166666667</v>
      </c>
      <c r="AS54" s="1">
        <f t="shared" si="36"/>
        <v>0.13</v>
      </c>
      <c r="AT54" s="2">
        <f>$E$3/12</f>
        <v>11.0666666666667</v>
      </c>
      <c r="AU54" s="1">
        <f t="shared" si="37"/>
        <v>25404.6329383711</v>
      </c>
    </row>
    <row r="55" s="1" customFormat="1" spans="1:48">
      <c r="A55" s="6"/>
      <c r="B55" s="6"/>
      <c r="C55" s="9">
        <v>11</v>
      </c>
      <c r="D55" s="12">
        <v>11.6718648006333</v>
      </c>
      <c r="E55" s="13">
        <f t="shared" si="38"/>
        <v>16.8606089745161</v>
      </c>
      <c r="F55" s="9" t="s">
        <v>111</v>
      </c>
      <c r="G55" s="6">
        <v>12</v>
      </c>
      <c r="H55" s="11">
        <f t="shared" si="20"/>
        <v>11.6718648006333</v>
      </c>
      <c r="I55" s="11">
        <f t="shared" si="21"/>
        <v>284.821864800633</v>
      </c>
      <c r="J55" s="11">
        <f t="shared" si="22"/>
        <v>0.0750949747482038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1.73508316207797</v>
      </c>
      <c r="P55" s="11">
        <f t="shared" si="25"/>
        <v>0.130296026242278</v>
      </c>
      <c r="Q55" s="16">
        <f t="shared" si="26"/>
        <v>0.0169384834114962</v>
      </c>
      <c r="R55" s="11">
        <f t="shared" si="27"/>
        <v>0.115864991666667</v>
      </c>
      <c r="S55" s="17">
        <f t="shared" si="28"/>
        <v>0.146191555946654</v>
      </c>
      <c r="T55" s="3">
        <v>0.01</v>
      </c>
      <c r="U55" s="18">
        <f t="shared" si="29"/>
        <v>0.00146191555946654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0.0223119155594665</v>
      </c>
      <c r="AR55" s="25">
        <f t="shared" si="35"/>
        <v>89.1269166666667</v>
      </c>
      <c r="AS55" s="1">
        <f t="shared" si="36"/>
        <v>0.13</v>
      </c>
      <c r="AT55" s="2">
        <f>$E$3/12</f>
        <v>11.0666666666667</v>
      </c>
      <c r="AU55" s="1">
        <f t="shared" si="37"/>
        <v>19168.1731620527</v>
      </c>
      <c r="AV55" s="1">
        <f>SUM(AU44:AU55)</f>
        <v>326153.387526314</v>
      </c>
    </row>
    <row r="56" s="1" customFormat="1" spans="1:46">
      <c r="A56" s="6"/>
      <c r="B56" s="6"/>
      <c r="C56" s="9">
        <v>12</v>
      </c>
      <c r="D56" s="12">
        <v>7.77310731519355</v>
      </c>
      <c r="E56" s="13">
        <f t="shared" si="38"/>
        <v>11.6718648006333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6.06</v>
      </c>
      <c r="E60" s="9"/>
      <c r="F60" s="9"/>
      <c r="G60" s="6">
        <v>1</v>
      </c>
      <c r="H60" s="11">
        <f t="shared" ref="H60:H71" si="40">E61</f>
        <v>6.06</v>
      </c>
      <c r="I60" s="11">
        <f t="shared" ref="I60:I71" si="41">H60+273.15</f>
        <v>279.21</v>
      </c>
      <c r="J60" s="11">
        <f t="shared" ref="J60:J71" si="42">EXP(($C$18*(I60-$C$16))/($C$19*I60*$C$16))</f>
        <v>0.037775308135173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0.0521185926340982</v>
      </c>
      <c r="Q60" s="16">
        <f t="shared" ref="Q60:Q71" si="46">P60*$B$62</f>
        <v>0.00521185926340982</v>
      </c>
      <c r="R60" s="11">
        <f t="shared" ref="R60:R71" si="47">L60*$B$62</f>
        <v>0.13797</v>
      </c>
      <c r="S60" s="17">
        <f t="shared" ref="S60:S71" si="48">Q60/R60</f>
        <v>0.037775308135173</v>
      </c>
      <c r="T60" s="3">
        <v>0.01</v>
      </c>
      <c r="U60" s="18">
        <f t="shared" ref="U60:U71" si="49">S60*T60</f>
        <v>0.00037775308135173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0.0126777530813517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2.01666666666667</v>
      </c>
      <c r="AU60" s="1">
        <f t="shared" ref="AU60:AU71" si="57">AT60*10000*AS60*0.67*AR60*AQ60</f>
        <v>2363.39262458077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5.46270073222581</v>
      </c>
      <c r="E61" s="13">
        <f t="shared" ref="E61:E72" si="58">D60</f>
        <v>6.06</v>
      </c>
      <c r="F61" s="9" t="s">
        <v>109</v>
      </c>
      <c r="G61" s="6">
        <v>2</v>
      </c>
      <c r="H61" s="11">
        <f t="shared" si="40"/>
        <v>5.46270073222581</v>
      </c>
      <c r="I61" s="11">
        <f t="shared" si="41"/>
        <v>278.612700732226</v>
      </c>
      <c r="J61" s="11">
        <f t="shared" si="42"/>
        <v>0.0350541683886549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2.7072814073659</v>
      </c>
      <c r="P61" s="11">
        <f t="shared" si="45"/>
        <v>0.094901498329279</v>
      </c>
      <c r="Q61" s="16">
        <f t="shared" si="46"/>
        <v>0.0094901498329279</v>
      </c>
      <c r="R61" s="11">
        <f t="shared" si="47"/>
        <v>0.13797</v>
      </c>
      <c r="S61" s="17">
        <f t="shared" si="48"/>
        <v>0.0687841547650061</v>
      </c>
      <c r="T61" s="3">
        <v>0.01</v>
      </c>
      <c r="U61" s="18">
        <f t="shared" si="49"/>
        <v>0.000687841547650061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0.0129878415476501</v>
      </c>
      <c r="AR61" s="25">
        <f t="shared" si="55"/>
        <v>137.97</v>
      </c>
      <c r="AS61" s="1">
        <f t="shared" si="56"/>
        <v>0.1</v>
      </c>
      <c r="AT61" s="2">
        <f>$E$5/12</f>
        <v>2.01666666666667</v>
      </c>
      <c r="AU61" s="1">
        <f t="shared" si="57"/>
        <v>2421.19946065924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7.14825380025</v>
      </c>
      <c r="E62" s="13">
        <f t="shared" si="58"/>
        <v>5.46270073222581</v>
      </c>
      <c r="F62" s="9" t="s">
        <v>109</v>
      </c>
      <c r="G62" s="6">
        <v>3</v>
      </c>
      <c r="H62" s="11">
        <f t="shared" si="40"/>
        <v>7.14825380025</v>
      </c>
      <c r="I62" s="11">
        <f t="shared" si="41"/>
        <v>280.29825380025</v>
      </c>
      <c r="J62" s="11">
        <f t="shared" si="42"/>
        <v>0.0432522027061056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3.99207990903662</v>
      </c>
      <c r="P62" s="11">
        <f t="shared" si="45"/>
        <v>0.172666249444624</v>
      </c>
      <c r="Q62" s="16">
        <f t="shared" si="46"/>
        <v>0.0172666249444624</v>
      </c>
      <c r="R62" s="11">
        <f t="shared" si="47"/>
        <v>0.13797</v>
      </c>
      <c r="S62" s="17">
        <f t="shared" si="48"/>
        <v>0.125147676628704</v>
      </c>
      <c r="T62" s="3">
        <v>0.01</v>
      </c>
      <c r="U62" s="18">
        <f t="shared" si="49"/>
        <v>0.00125147676628704</v>
      </c>
      <c r="V62" s="17"/>
      <c r="W62" s="3"/>
      <c r="X62" s="18"/>
      <c r="Y62" s="19">
        <v>0.04</v>
      </c>
      <c r="Z62" s="3">
        <v>0.06</v>
      </c>
      <c r="AA62" s="20">
        <f t="shared" si="50"/>
        <v>0.0024</v>
      </c>
      <c r="AB62" s="3">
        <v>0.015</v>
      </c>
      <c r="AC62" s="3">
        <v>0.63</v>
      </c>
      <c r="AD62" s="20">
        <f t="shared" si="51"/>
        <v>0.00945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0.019301476766287</v>
      </c>
      <c r="AR62" s="25">
        <f t="shared" si="55"/>
        <v>137.97</v>
      </c>
      <c r="AS62" s="1">
        <f t="shared" si="56"/>
        <v>0.1</v>
      </c>
      <c r="AT62" s="2">
        <f>$E$5/12</f>
        <v>2.01666666666667</v>
      </c>
      <c r="AU62" s="1">
        <f t="shared" si="57"/>
        <v>3598.19027395793</v>
      </c>
    </row>
    <row r="63" s="1" customFormat="1" spans="1:47">
      <c r="A63" s="6"/>
      <c r="B63" s="6"/>
      <c r="C63" s="9">
        <v>3</v>
      </c>
      <c r="D63" s="12">
        <v>11.8190899369355</v>
      </c>
      <c r="E63" s="13">
        <f t="shared" si="58"/>
        <v>7.14825380025</v>
      </c>
      <c r="F63" s="9" t="s">
        <v>109</v>
      </c>
      <c r="G63" s="6">
        <v>4</v>
      </c>
      <c r="H63" s="11">
        <f t="shared" si="40"/>
        <v>11.8190899369355</v>
      </c>
      <c r="I63" s="11">
        <f t="shared" si="41"/>
        <v>284.969089936935</v>
      </c>
      <c r="J63" s="11">
        <f t="shared" si="42"/>
        <v>0.0764330431234142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5.199113659592</v>
      </c>
      <c r="P63" s="11">
        <f t="shared" si="45"/>
        <v>0.397384078547127</v>
      </c>
      <c r="Q63" s="16">
        <f t="shared" si="46"/>
        <v>0.0397384078547127</v>
      </c>
      <c r="R63" s="11">
        <f t="shared" si="47"/>
        <v>0.13797</v>
      </c>
      <c r="S63" s="17">
        <f t="shared" si="48"/>
        <v>0.288022090706043</v>
      </c>
      <c r="T63" s="3">
        <v>0.01</v>
      </c>
      <c r="U63" s="18">
        <f t="shared" si="49"/>
        <v>0.00288022090706043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0.0209302209070604</v>
      </c>
      <c r="AR63" s="25">
        <f t="shared" si="55"/>
        <v>137.97</v>
      </c>
      <c r="AS63" s="1">
        <f t="shared" si="56"/>
        <v>0.1</v>
      </c>
      <c r="AT63" s="2">
        <f>$E$5/12</f>
        <v>2.01666666666667</v>
      </c>
      <c r="AU63" s="1">
        <f t="shared" si="57"/>
        <v>3901.82151404693</v>
      </c>
    </row>
    <row r="64" s="1" customFormat="1" spans="1:47">
      <c r="A64" s="6"/>
      <c r="B64" s="6"/>
      <c r="C64" s="9">
        <v>4</v>
      </c>
      <c r="D64" s="12">
        <v>18.5476098916667</v>
      </c>
      <c r="E64" s="13">
        <f t="shared" si="58"/>
        <v>11.8190899369355</v>
      </c>
      <c r="F64" s="9" t="s">
        <v>109</v>
      </c>
      <c r="G64" s="6">
        <v>5</v>
      </c>
      <c r="H64" s="11">
        <f t="shared" si="40"/>
        <v>18.5476098916667</v>
      </c>
      <c r="I64" s="11">
        <f t="shared" si="41"/>
        <v>291.697609891667</v>
      </c>
      <c r="J64" s="11">
        <f t="shared" si="42"/>
        <v>0.168099739081229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4.56164310199263</v>
      </c>
      <c r="O64" s="11">
        <f t="shared" si="59"/>
        <v>1.61978647905224</v>
      </c>
      <c r="P64" s="11">
        <f t="shared" si="45"/>
        <v>0.272285684495985</v>
      </c>
      <c r="Q64" s="16">
        <f t="shared" si="46"/>
        <v>0.0272285684495985</v>
      </c>
      <c r="R64" s="11">
        <f t="shared" si="47"/>
        <v>0.13797</v>
      </c>
      <c r="S64" s="17">
        <f t="shared" si="48"/>
        <v>0.197351369497706</v>
      </c>
      <c r="T64" s="3">
        <v>0.01</v>
      </c>
      <c r="U64" s="18">
        <f t="shared" si="49"/>
        <v>0.00197351369497706</v>
      </c>
      <c r="V64" s="17"/>
      <c r="W64" s="3"/>
      <c r="X64" s="18"/>
      <c r="Y64" s="19">
        <v>0.05</v>
      </c>
      <c r="Z64" s="3">
        <v>0.06</v>
      </c>
      <c r="AA64" s="20">
        <f t="shared" si="50"/>
        <v>0.003</v>
      </c>
      <c r="AB64" s="3">
        <v>0.02</v>
      </c>
      <c r="AC64" s="3">
        <v>0.63</v>
      </c>
      <c r="AD64" s="20">
        <f t="shared" si="51"/>
        <v>0.0126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0.0251735136949771</v>
      </c>
      <c r="AR64" s="25">
        <f t="shared" si="55"/>
        <v>137.97</v>
      </c>
      <c r="AS64" s="1">
        <f t="shared" si="56"/>
        <v>0.1</v>
      </c>
      <c r="AT64" s="2">
        <f>$E$5/12</f>
        <v>2.01666666666667</v>
      </c>
      <c r="AU64" s="1">
        <f t="shared" si="57"/>
        <v>4692.85812870149</v>
      </c>
    </row>
    <row r="65" s="1" customFormat="1" spans="1:47">
      <c r="A65" s="6"/>
      <c r="B65" s="6"/>
      <c r="C65" s="9">
        <v>5</v>
      </c>
      <c r="D65" s="12">
        <v>19.06051188</v>
      </c>
      <c r="E65" s="13">
        <f t="shared" si="58"/>
        <v>18.5476098916667</v>
      </c>
      <c r="F65" s="9" t="s">
        <v>111</v>
      </c>
      <c r="G65" s="6">
        <v>6</v>
      </c>
      <c r="H65" s="11">
        <f t="shared" si="40"/>
        <v>19.06051188</v>
      </c>
      <c r="I65" s="11">
        <f t="shared" si="41"/>
        <v>292.21051188</v>
      </c>
      <c r="J65" s="11">
        <f t="shared" si="42"/>
        <v>0.178242897150537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2.72720079455626</v>
      </c>
      <c r="P65" s="11">
        <f t="shared" si="45"/>
        <v>0.486104170732955</v>
      </c>
      <c r="Q65" s="16">
        <f t="shared" si="46"/>
        <v>0.0486104170732955</v>
      </c>
      <c r="R65" s="11">
        <f t="shared" si="47"/>
        <v>0.13797</v>
      </c>
      <c r="S65" s="17">
        <f t="shared" si="48"/>
        <v>0.35232599168874</v>
      </c>
      <c r="T65" s="3">
        <v>0.01</v>
      </c>
      <c r="U65" s="18">
        <f t="shared" si="49"/>
        <v>0.0035232599168874</v>
      </c>
      <c r="V65" s="17"/>
      <c r="W65" s="3"/>
      <c r="X65" s="18"/>
      <c r="Y65" s="19">
        <v>0.05</v>
      </c>
      <c r="Z65" s="3">
        <v>0.06</v>
      </c>
      <c r="AA65" s="20">
        <f t="shared" si="50"/>
        <v>0.003</v>
      </c>
      <c r="AB65" s="3">
        <v>0.02</v>
      </c>
      <c r="AC65" s="3">
        <v>0.63</v>
      </c>
      <c r="AD65" s="20">
        <f t="shared" si="51"/>
        <v>0.0126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0.0267232599168874</v>
      </c>
      <c r="AR65" s="25">
        <f t="shared" si="55"/>
        <v>137.97</v>
      </c>
      <c r="AS65" s="1">
        <f t="shared" si="56"/>
        <v>0.1</v>
      </c>
      <c r="AT65" s="2">
        <f>$E$5/12</f>
        <v>2.01666666666667</v>
      </c>
      <c r="AU65" s="1">
        <f t="shared" si="57"/>
        <v>4981.76254002201</v>
      </c>
    </row>
    <row r="66" s="1" customFormat="1" spans="1:47">
      <c r="A66" s="6"/>
      <c r="B66" s="6"/>
      <c r="C66" s="9">
        <v>6</v>
      </c>
      <c r="D66" s="12">
        <v>23.0953692766667</v>
      </c>
      <c r="E66" s="13">
        <f t="shared" si="58"/>
        <v>19.06051188</v>
      </c>
      <c r="F66" s="9" t="s">
        <v>109</v>
      </c>
      <c r="G66" s="6">
        <v>7</v>
      </c>
      <c r="H66" s="11">
        <f t="shared" si="40"/>
        <v>23.0953692766667</v>
      </c>
      <c r="I66" s="11">
        <f t="shared" si="41"/>
        <v>296.245369276667</v>
      </c>
      <c r="J66" s="11">
        <f t="shared" si="42"/>
        <v>0.280614182396094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3.6207966238233</v>
      </c>
      <c r="P66" s="11">
        <f t="shared" si="45"/>
        <v>1.01604688421671</v>
      </c>
      <c r="Q66" s="16">
        <f t="shared" si="46"/>
        <v>0.101604688421671</v>
      </c>
      <c r="R66" s="11">
        <f t="shared" si="47"/>
        <v>0.13797</v>
      </c>
      <c r="S66" s="17">
        <f t="shared" si="48"/>
        <v>0.736425950726038</v>
      </c>
      <c r="T66" s="3">
        <v>0.01</v>
      </c>
      <c r="U66" s="18">
        <f t="shared" si="49"/>
        <v>0.00736425950726038</v>
      </c>
      <c r="V66" s="17"/>
      <c r="W66" s="3"/>
      <c r="X66" s="18"/>
      <c r="Y66" s="19">
        <v>0.05</v>
      </c>
      <c r="Z66" s="3">
        <v>0.06</v>
      </c>
      <c r="AA66" s="20">
        <f t="shared" si="50"/>
        <v>0.003</v>
      </c>
      <c r="AB66" s="3">
        <v>0.02</v>
      </c>
      <c r="AC66" s="3">
        <v>0.63</v>
      </c>
      <c r="AD66" s="20">
        <f t="shared" si="51"/>
        <v>0.0126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0.0305642595072604</v>
      </c>
      <c r="AR66" s="25">
        <f t="shared" si="55"/>
        <v>137.97</v>
      </c>
      <c r="AS66" s="1">
        <f t="shared" si="56"/>
        <v>0.1</v>
      </c>
      <c r="AT66" s="2">
        <f>$E$5/12</f>
        <v>2.01666666666667</v>
      </c>
      <c r="AU66" s="1">
        <f t="shared" si="57"/>
        <v>5697.80346972415</v>
      </c>
    </row>
    <row r="67" s="1" customFormat="1" spans="1:47">
      <c r="A67" s="6"/>
      <c r="B67" s="6"/>
      <c r="C67" s="9">
        <v>7</v>
      </c>
      <c r="D67" s="12">
        <v>25.4129230677419</v>
      </c>
      <c r="E67" s="13">
        <f t="shared" si="58"/>
        <v>23.0953692766667</v>
      </c>
      <c r="F67" s="9" t="s">
        <v>109</v>
      </c>
      <c r="G67" s="6">
        <v>8</v>
      </c>
      <c r="H67" s="11">
        <f t="shared" si="40"/>
        <v>25.4129230677419</v>
      </c>
      <c r="I67" s="11">
        <f t="shared" si="41"/>
        <v>298.562923067742</v>
      </c>
      <c r="J67" s="11">
        <f t="shared" si="42"/>
        <v>0.362168191164989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3.98444973960659</v>
      </c>
      <c r="P67" s="11">
        <f t="shared" si="45"/>
        <v>1.44304095498113</v>
      </c>
      <c r="Q67" s="16">
        <f t="shared" si="46"/>
        <v>0.144304095498113</v>
      </c>
      <c r="R67" s="11">
        <f t="shared" si="47"/>
        <v>0.13797</v>
      </c>
      <c r="S67" s="17">
        <f t="shared" si="48"/>
        <v>1.04590922300582</v>
      </c>
      <c r="T67" s="3">
        <v>0.01</v>
      </c>
      <c r="U67" s="18">
        <f t="shared" si="49"/>
        <v>0.0104590922300582</v>
      </c>
      <c r="V67" s="17"/>
      <c r="W67" s="3"/>
      <c r="X67" s="18"/>
      <c r="Y67" s="19">
        <v>0.05</v>
      </c>
      <c r="Z67" s="3">
        <v>0.06</v>
      </c>
      <c r="AA67" s="20">
        <f t="shared" si="50"/>
        <v>0.003</v>
      </c>
      <c r="AB67" s="3">
        <v>0.02</v>
      </c>
      <c r="AC67" s="3">
        <v>0.63</v>
      </c>
      <c r="AD67" s="20">
        <f t="shared" si="51"/>
        <v>0.0126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0.0336590922300582</v>
      </c>
      <c r="AR67" s="25">
        <f t="shared" si="55"/>
        <v>137.97</v>
      </c>
      <c r="AS67" s="1">
        <f t="shared" si="56"/>
        <v>0.1</v>
      </c>
      <c r="AT67" s="2">
        <f>$E$5/12</f>
        <v>2.01666666666667</v>
      </c>
      <c r="AU67" s="1">
        <f t="shared" si="57"/>
        <v>6274.74362500534</v>
      </c>
    </row>
    <row r="68" s="1" customFormat="1" spans="1:47">
      <c r="A68" s="6"/>
      <c r="B68" s="6"/>
      <c r="C68" s="9">
        <v>8</v>
      </c>
      <c r="D68" s="12">
        <v>26.9339796751613</v>
      </c>
      <c r="E68" s="13">
        <f t="shared" si="58"/>
        <v>25.4129230677419</v>
      </c>
      <c r="F68" s="9" t="s">
        <v>109</v>
      </c>
      <c r="G68" s="6">
        <v>9</v>
      </c>
      <c r="H68" s="11">
        <f t="shared" si="40"/>
        <v>26.9339796751613</v>
      </c>
      <c r="I68" s="11">
        <f t="shared" si="41"/>
        <v>300.083979675161</v>
      </c>
      <c r="J68" s="11">
        <f t="shared" si="42"/>
        <v>0.427268395043327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3.92110878462546</v>
      </c>
      <c r="P68" s="11">
        <f t="shared" si="45"/>
        <v>1.67536585719721</v>
      </c>
      <c r="Q68" s="16">
        <f t="shared" si="46"/>
        <v>0.167536585719721</v>
      </c>
      <c r="R68" s="11">
        <f t="shared" si="47"/>
        <v>0.13797</v>
      </c>
      <c r="S68" s="17">
        <f t="shared" si="48"/>
        <v>1.21429720750686</v>
      </c>
      <c r="T68" s="3">
        <v>0.01</v>
      </c>
      <c r="U68" s="18">
        <f t="shared" si="49"/>
        <v>0.0121429720750686</v>
      </c>
      <c r="V68" s="17"/>
      <c r="W68" s="3"/>
      <c r="X68" s="18"/>
      <c r="Y68" s="19">
        <v>0.05</v>
      </c>
      <c r="Z68" s="3">
        <v>0.06</v>
      </c>
      <c r="AA68" s="20">
        <f t="shared" si="50"/>
        <v>0.003</v>
      </c>
      <c r="AB68" s="3">
        <v>0.02</v>
      </c>
      <c r="AC68" s="3">
        <v>0.63</v>
      </c>
      <c r="AD68" s="20">
        <f t="shared" si="51"/>
        <v>0.0126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0.0353429720750686</v>
      </c>
      <c r="AR68" s="25">
        <f t="shared" si="55"/>
        <v>137.97</v>
      </c>
      <c r="AS68" s="1">
        <f t="shared" si="56"/>
        <v>0.1</v>
      </c>
      <c r="AT68" s="2">
        <f>$E$5/12</f>
        <v>2.01666666666667</v>
      </c>
      <c r="AU68" s="1">
        <f t="shared" si="57"/>
        <v>6588.6532887163</v>
      </c>
    </row>
    <row r="69" s="1" customFormat="1" spans="1:47">
      <c r="A69" s="6"/>
      <c r="B69" s="6"/>
      <c r="C69" s="9">
        <v>9</v>
      </c>
      <c r="D69" s="12">
        <v>21.965417835</v>
      </c>
      <c r="E69" s="13">
        <f t="shared" si="58"/>
        <v>26.9339796751613</v>
      </c>
      <c r="F69" s="9" t="s">
        <v>109</v>
      </c>
      <c r="G69" s="6">
        <v>10</v>
      </c>
      <c r="H69" s="11">
        <f t="shared" si="40"/>
        <v>21.965417835</v>
      </c>
      <c r="I69" s="11">
        <f t="shared" si="41"/>
        <v>295.115417835</v>
      </c>
      <c r="J69" s="11">
        <f t="shared" si="42"/>
        <v>0.247432257273013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3.62544292742825</v>
      </c>
      <c r="P69" s="11">
        <f t="shared" si="45"/>
        <v>0.897051527148051</v>
      </c>
      <c r="Q69" s="16">
        <f t="shared" si="46"/>
        <v>0.0897051527148051</v>
      </c>
      <c r="R69" s="11">
        <f t="shared" si="47"/>
        <v>0.13797</v>
      </c>
      <c r="S69" s="17">
        <f t="shared" si="48"/>
        <v>0.650178681704756</v>
      </c>
      <c r="T69" s="3">
        <v>0.01</v>
      </c>
      <c r="U69" s="18">
        <f t="shared" si="49"/>
        <v>0.00650178681704756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0.0245517868170476</v>
      </c>
      <c r="AR69" s="25">
        <f t="shared" si="55"/>
        <v>137.97</v>
      </c>
      <c r="AS69" s="1">
        <f t="shared" si="56"/>
        <v>0.1</v>
      </c>
      <c r="AT69" s="2">
        <f>$E$5/12</f>
        <v>2.01666666666667</v>
      </c>
      <c r="AU69" s="1">
        <f t="shared" si="57"/>
        <v>4576.95551501488</v>
      </c>
    </row>
    <row r="70" s="1" customFormat="1" spans="1:47">
      <c r="A70" s="6"/>
      <c r="B70" s="6"/>
      <c r="C70" s="9">
        <v>10</v>
      </c>
      <c r="D70" s="12">
        <v>16.8606089745161</v>
      </c>
      <c r="E70" s="13">
        <f t="shared" si="58"/>
        <v>21.965417835</v>
      </c>
      <c r="F70" s="9" t="s">
        <v>109</v>
      </c>
      <c r="G70" s="6">
        <v>11</v>
      </c>
      <c r="H70" s="11">
        <f t="shared" si="40"/>
        <v>16.8606089745161</v>
      </c>
      <c r="I70" s="11">
        <f t="shared" si="41"/>
        <v>290.010608974516</v>
      </c>
      <c r="J70" s="11">
        <f t="shared" si="42"/>
        <v>0.138433007202324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2.59197183026619</v>
      </c>
      <c r="O70" s="11">
        <f t="shared" si="59"/>
        <v>1.51611957001401</v>
      </c>
      <c r="P70" s="11">
        <f t="shared" si="45"/>
        <v>0.209880991355335</v>
      </c>
      <c r="Q70" s="16">
        <f t="shared" si="46"/>
        <v>0.0209880991355335</v>
      </c>
      <c r="R70" s="11">
        <f t="shared" si="47"/>
        <v>0.13797</v>
      </c>
      <c r="S70" s="17">
        <f t="shared" si="48"/>
        <v>0.152120744622262</v>
      </c>
      <c r="T70" s="3">
        <v>0.01</v>
      </c>
      <c r="U70" s="18">
        <f t="shared" si="49"/>
        <v>0.00152120744622262</v>
      </c>
      <c r="V70" s="17"/>
      <c r="W70" s="3"/>
      <c r="X70" s="18"/>
      <c r="Y70" s="19">
        <v>0.04</v>
      </c>
      <c r="Z70" s="3">
        <v>0.06</v>
      </c>
      <c r="AA70" s="20">
        <f t="shared" si="50"/>
        <v>0.0024</v>
      </c>
      <c r="AB70" s="3">
        <v>0.015</v>
      </c>
      <c r="AC70" s="3">
        <v>0.63</v>
      </c>
      <c r="AD70" s="20">
        <f t="shared" si="51"/>
        <v>0.00945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0.0195712074462226</v>
      </c>
      <c r="AR70" s="25">
        <f t="shared" si="55"/>
        <v>137.97</v>
      </c>
      <c r="AS70" s="1">
        <f t="shared" si="56"/>
        <v>0.1</v>
      </c>
      <c r="AT70" s="2">
        <f>$E$5/12</f>
        <v>2.01666666666667</v>
      </c>
      <c r="AU70" s="1">
        <f t="shared" si="57"/>
        <v>3648.47359273628</v>
      </c>
    </row>
    <row r="71" s="1" customFormat="1" spans="1:48">
      <c r="A71" s="6"/>
      <c r="B71" s="6"/>
      <c r="C71" s="9">
        <v>11</v>
      </c>
      <c r="D71" s="12">
        <v>11.6718648006333</v>
      </c>
      <c r="E71" s="13">
        <f t="shared" si="58"/>
        <v>16.8606089745161</v>
      </c>
      <c r="F71" s="9" t="s">
        <v>111</v>
      </c>
      <c r="G71" s="6">
        <v>12</v>
      </c>
      <c r="H71" s="11">
        <f t="shared" si="40"/>
        <v>11.6718648006333</v>
      </c>
      <c r="I71" s="11">
        <f t="shared" si="41"/>
        <v>284.821864800633</v>
      </c>
      <c r="J71" s="11">
        <f t="shared" si="42"/>
        <v>0.0750949747482038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2.68593857865868</v>
      </c>
      <c r="P71" s="11">
        <f t="shared" si="45"/>
        <v>0.2017004897396</v>
      </c>
      <c r="Q71" s="16">
        <f t="shared" si="46"/>
        <v>0.02017004897396</v>
      </c>
      <c r="R71" s="11">
        <f t="shared" si="47"/>
        <v>0.13797</v>
      </c>
      <c r="S71" s="17">
        <f t="shared" si="48"/>
        <v>0.146191555946655</v>
      </c>
      <c r="T71" s="3">
        <v>0.01</v>
      </c>
      <c r="U71" s="18">
        <f t="shared" si="49"/>
        <v>0.00146191555946655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0.0137619155594665</v>
      </c>
      <c r="AR71" s="25">
        <f t="shared" si="55"/>
        <v>137.97</v>
      </c>
      <c r="AS71" s="1">
        <f t="shared" si="56"/>
        <v>0.1</v>
      </c>
      <c r="AT71" s="2">
        <f>$E$5/12</f>
        <v>2.01666666666667</v>
      </c>
      <c r="AU71" s="1">
        <f t="shared" si="57"/>
        <v>2565.50269788649</v>
      </c>
      <c r="AV71" s="1">
        <f>SUM(AU60:AU71)</f>
        <v>51311.3567310518</v>
      </c>
    </row>
    <row r="72" s="1" customFormat="1" spans="1:46">
      <c r="A72" s="6"/>
      <c r="B72" s="6"/>
      <c r="C72" s="9">
        <v>12</v>
      </c>
      <c r="D72" s="12">
        <v>7.77310731519355</v>
      </c>
      <c r="E72" s="13">
        <f t="shared" si="58"/>
        <v>11.6718648006333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6.06</v>
      </c>
      <c r="E76" s="9"/>
      <c r="F76" s="9"/>
      <c r="G76" s="6">
        <v>1</v>
      </c>
      <c r="H76" s="11">
        <f t="shared" ref="H76:H87" si="60">E77</f>
        <v>6.06</v>
      </c>
      <c r="I76" s="11">
        <f t="shared" ref="I76:I87" si="61">H76+273.15</f>
        <v>279.21</v>
      </c>
      <c r="J76" s="11">
        <f t="shared" ref="J76:J87" si="62">EXP(($C$18*(I76-$C$16))/($C$19*I76*$C$16))</f>
        <v>0.037775308135173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0.00295637431321725</v>
      </c>
      <c r="Q76" s="16">
        <f t="shared" ref="Q76:Q87" si="66">P76*$B$78</f>
        <v>0.000384328660718243</v>
      </c>
      <c r="R76" s="11">
        <f t="shared" ref="R76:R87" si="67">L76*$B$78</f>
        <v>0.0101740708333333</v>
      </c>
      <c r="S76" s="17">
        <f t="shared" ref="S76:S87" si="68">Q76/R76</f>
        <v>0.0377753081351731</v>
      </c>
      <c r="T76" s="3">
        <v>0.01</v>
      </c>
      <c r="U76" s="18">
        <f t="shared" ref="U76:U87" si="69">S76*T76</f>
        <v>0.000377753081351731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0.0119777530813517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0.2</v>
      </c>
      <c r="AU76" s="1">
        <f t="shared" ref="AU76:AU87" si="77">AT76*10000*AS76*0.67*AR76*AQ76</f>
        <v>16.3295761086958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5.46270073222581</v>
      </c>
      <c r="E77" s="13">
        <f t="shared" ref="E77:E88" si="78">D76</f>
        <v>6.06</v>
      </c>
      <c r="F77" s="9" t="s">
        <v>109</v>
      </c>
      <c r="G77" s="6">
        <v>2</v>
      </c>
      <c r="H77" s="11">
        <f t="shared" si="60"/>
        <v>5.46270073222581</v>
      </c>
      <c r="I77" s="11">
        <f t="shared" si="61"/>
        <v>278.612700732226</v>
      </c>
      <c r="J77" s="11">
        <f t="shared" si="62"/>
        <v>0.0350541683886549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0.153567792353449</v>
      </c>
      <c r="P77" s="11">
        <f t="shared" si="65"/>
        <v>0.00538319125223181</v>
      </c>
      <c r="Q77" s="16">
        <f t="shared" si="66"/>
        <v>0.000699814862790135</v>
      </c>
      <c r="R77" s="11">
        <f t="shared" si="67"/>
        <v>0.0101740708333333</v>
      </c>
      <c r="S77" s="17">
        <f t="shared" si="68"/>
        <v>0.0687841547650063</v>
      </c>
      <c r="T77" s="3">
        <v>0.01</v>
      </c>
      <c r="U77" s="18">
        <f t="shared" si="69"/>
        <v>0.000687841547650064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0.0122878415476501</v>
      </c>
      <c r="AR77" s="25">
        <f t="shared" si="74"/>
        <v>7.82620833333333</v>
      </c>
      <c r="AS77" s="1">
        <f t="shared" si="75"/>
        <v>0.13</v>
      </c>
      <c r="AT77" s="2">
        <f t="shared" si="76"/>
        <v>0.2</v>
      </c>
      <c r="AU77" s="1">
        <f t="shared" si="77"/>
        <v>16.7523276194721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7.14825380025</v>
      </c>
      <c r="E78" s="13">
        <f t="shared" si="78"/>
        <v>5.46270073222581</v>
      </c>
      <c r="F78" s="9" t="s">
        <v>109</v>
      </c>
      <c r="G78" s="6">
        <v>3</v>
      </c>
      <c r="H78" s="11">
        <f t="shared" si="60"/>
        <v>7.14825380025</v>
      </c>
      <c r="I78" s="11">
        <f t="shared" si="61"/>
        <v>280.29825380025</v>
      </c>
      <c r="J78" s="11">
        <f t="shared" si="62"/>
        <v>0.0432522027061056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0.226446684434551</v>
      </c>
      <c r="P78" s="11">
        <f t="shared" si="65"/>
        <v>0.00979431789728872</v>
      </c>
      <c r="Q78" s="16">
        <f t="shared" si="66"/>
        <v>0.00127326132664753</v>
      </c>
      <c r="R78" s="11">
        <f t="shared" si="67"/>
        <v>0.0101740708333333</v>
      </c>
      <c r="S78" s="17">
        <f t="shared" si="68"/>
        <v>0.125147676628705</v>
      </c>
      <c r="T78" s="3">
        <v>0.01</v>
      </c>
      <c r="U78" s="18">
        <f t="shared" si="69"/>
        <v>0.00125147676628705</v>
      </c>
      <c r="V78" s="17"/>
      <c r="W78" s="3"/>
      <c r="X78" s="18"/>
      <c r="Y78" s="19">
        <v>0.04</v>
      </c>
      <c r="Z78" s="3">
        <v>0.17</v>
      </c>
      <c r="AA78" s="20">
        <f t="shared" si="70"/>
        <v>0.0068</v>
      </c>
      <c r="AB78" s="3">
        <v>0.015</v>
      </c>
      <c r="AC78" s="3">
        <v>0.03</v>
      </c>
      <c r="AD78" s="20">
        <f t="shared" si="71"/>
        <v>0.00045</v>
      </c>
      <c r="AE78" s="17"/>
      <c r="AF78" s="3"/>
      <c r="AG78" s="18"/>
      <c r="AH78" s="17"/>
      <c r="AI78" s="3"/>
      <c r="AJ78" s="18"/>
      <c r="AL78" s="20"/>
      <c r="AM78" s="20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0.020351476766287</v>
      </c>
      <c r="AR78" s="25">
        <f t="shared" si="74"/>
        <v>7.82620833333333</v>
      </c>
      <c r="AS78" s="1">
        <f t="shared" si="75"/>
        <v>0.13</v>
      </c>
      <c r="AT78" s="2">
        <f t="shared" si="76"/>
        <v>0.2</v>
      </c>
      <c r="AU78" s="1">
        <f t="shared" si="77"/>
        <v>27.745687068541</v>
      </c>
    </row>
    <row r="79" s="1" customFormat="1" spans="1:47">
      <c r="A79" s="6"/>
      <c r="B79" s="6"/>
      <c r="C79" s="9">
        <v>3</v>
      </c>
      <c r="D79" s="12">
        <v>11.8190899369355</v>
      </c>
      <c r="E79" s="13">
        <f t="shared" si="78"/>
        <v>7.14825380025</v>
      </c>
      <c r="F79" s="9" t="s">
        <v>109</v>
      </c>
      <c r="G79" s="6">
        <v>4</v>
      </c>
      <c r="H79" s="11">
        <f t="shared" si="60"/>
        <v>11.8190899369355</v>
      </c>
      <c r="I79" s="11">
        <f t="shared" si="61"/>
        <v>284.969089936935</v>
      </c>
      <c r="J79" s="11">
        <f t="shared" si="62"/>
        <v>0.0764330431234142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0.294914449870595</v>
      </c>
      <c r="P79" s="11">
        <f t="shared" si="65"/>
        <v>0.0225412088646772</v>
      </c>
      <c r="Q79" s="16">
        <f t="shared" si="66"/>
        <v>0.00293035715240804</v>
      </c>
      <c r="R79" s="11">
        <f t="shared" si="67"/>
        <v>0.0101740708333333</v>
      </c>
      <c r="S79" s="17">
        <f t="shared" si="68"/>
        <v>0.288022090706044</v>
      </c>
      <c r="T79" s="3">
        <v>0.01</v>
      </c>
      <c r="U79" s="18">
        <f t="shared" si="69"/>
        <v>0.00288022090706044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0.0219802209070604</v>
      </c>
      <c r="AR79" s="25">
        <f t="shared" si="74"/>
        <v>7.82620833333333</v>
      </c>
      <c r="AS79" s="1">
        <f t="shared" si="75"/>
        <v>0.13</v>
      </c>
      <c r="AT79" s="2">
        <f t="shared" si="76"/>
        <v>0.2</v>
      </c>
      <c r="AU79" s="1">
        <f t="shared" si="77"/>
        <v>29.9661954750601</v>
      </c>
    </row>
    <row r="80" s="1" customFormat="1" spans="1:47">
      <c r="A80" s="6"/>
      <c r="B80" s="6"/>
      <c r="C80" s="9">
        <v>4</v>
      </c>
      <c r="D80" s="12">
        <v>18.5476098916667</v>
      </c>
      <c r="E80" s="13">
        <f t="shared" si="78"/>
        <v>11.8190899369355</v>
      </c>
      <c r="F80" s="9" t="s">
        <v>109</v>
      </c>
      <c r="G80" s="6">
        <v>5</v>
      </c>
      <c r="H80" s="11">
        <f t="shared" si="60"/>
        <v>18.5476098916667</v>
      </c>
      <c r="I80" s="11">
        <f t="shared" si="61"/>
        <v>291.697609891667</v>
      </c>
      <c r="J80" s="11">
        <f t="shared" si="62"/>
        <v>0.168099739081229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0.258754578955622</v>
      </c>
      <c r="O80" s="11">
        <f t="shared" si="79"/>
        <v>0.0918807453836292</v>
      </c>
      <c r="P80" s="11">
        <f t="shared" si="65"/>
        <v>0.0154451293255769</v>
      </c>
      <c r="Q80" s="16">
        <f t="shared" si="66"/>
        <v>0.002007866812325</v>
      </c>
      <c r="R80" s="11">
        <f t="shared" si="67"/>
        <v>0.0101740708333333</v>
      </c>
      <c r="S80" s="17">
        <f t="shared" si="68"/>
        <v>0.197351369497707</v>
      </c>
      <c r="T80" s="3">
        <v>0.01</v>
      </c>
      <c r="U80" s="18">
        <f t="shared" si="69"/>
        <v>0.00197351369497707</v>
      </c>
      <c r="V80" s="17"/>
      <c r="W80" s="3"/>
      <c r="X80" s="18"/>
      <c r="Y80" s="19">
        <v>0.05</v>
      </c>
      <c r="Z80" s="3">
        <v>0.17</v>
      </c>
      <c r="AA80" s="20">
        <f t="shared" si="70"/>
        <v>0.0085</v>
      </c>
      <c r="AB80" s="3">
        <v>0.02</v>
      </c>
      <c r="AC80" s="3">
        <v>0.03</v>
      </c>
      <c r="AD80" s="20">
        <f t="shared" si="71"/>
        <v>0.0006</v>
      </c>
      <c r="AE80" s="17"/>
      <c r="AF80" s="3"/>
      <c r="AG80" s="18"/>
      <c r="AH80" s="17"/>
      <c r="AI80" s="3"/>
      <c r="AJ80" s="18"/>
      <c r="AL80" s="20"/>
      <c r="AM80" s="20"/>
      <c r="AN80" s="3">
        <v>0.02</v>
      </c>
      <c r="AO80" s="3">
        <v>0.79</v>
      </c>
      <c r="AP80" s="3">
        <f t="shared" si="72"/>
        <v>0.0158</v>
      </c>
      <c r="AQ80" s="1">
        <f t="shared" si="73"/>
        <v>0.0268735136949771</v>
      </c>
      <c r="AR80" s="25">
        <f t="shared" si="74"/>
        <v>7.82620833333333</v>
      </c>
      <c r="AS80" s="1">
        <f t="shared" si="75"/>
        <v>0.13</v>
      </c>
      <c r="AT80" s="2">
        <f t="shared" si="76"/>
        <v>0.2</v>
      </c>
      <c r="AU80" s="1">
        <f t="shared" si="77"/>
        <v>36.6373462710155</v>
      </c>
    </row>
    <row r="81" s="1" customFormat="1" spans="1:47">
      <c r="A81" s="6"/>
      <c r="B81" s="6"/>
      <c r="C81" s="9">
        <v>5</v>
      </c>
      <c r="D81" s="12">
        <v>19.06051188</v>
      </c>
      <c r="E81" s="13">
        <f t="shared" si="78"/>
        <v>18.5476098916667</v>
      </c>
      <c r="F81" s="9" t="s">
        <v>111</v>
      </c>
      <c r="G81" s="6">
        <v>6</v>
      </c>
      <c r="H81" s="11">
        <f t="shared" si="60"/>
        <v>19.06051188</v>
      </c>
      <c r="I81" s="11">
        <f t="shared" si="61"/>
        <v>292.21051188</v>
      </c>
      <c r="J81" s="11">
        <f t="shared" si="62"/>
        <v>0.178242897150537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0.154697699391386</v>
      </c>
      <c r="P81" s="11">
        <f t="shared" si="65"/>
        <v>0.0275737661220435</v>
      </c>
      <c r="Q81" s="16">
        <f t="shared" si="66"/>
        <v>0.00358458959586565</v>
      </c>
      <c r="R81" s="11">
        <f t="shared" si="67"/>
        <v>0.0101740708333333</v>
      </c>
      <c r="S81" s="17">
        <f t="shared" si="68"/>
        <v>0.352325991688741</v>
      </c>
      <c r="T81" s="3">
        <v>0.01</v>
      </c>
      <c r="U81" s="18">
        <f t="shared" si="69"/>
        <v>0.00352325991688741</v>
      </c>
      <c r="V81" s="17"/>
      <c r="W81" s="3"/>
      <c r="X81" s="18"/>
      <c r="Y81" s="19">
        <v>0.05</v>
      </c>
      <c r="Z81" s="3">
        <v>0.17</v>
      </c>
      <c r="AA81" s="20">
        <f t="shared" si="70"/>
        <v>0.0085</v>
      </c>
      <c r="AB81" s="3">
        <v>0.02</v>
      </c>
      <c r="AC81" s="3">
        <v>0.03</v>
      </c>
      <c r="AD81" s="20">
        <f t="shared" si="71"/>
        <v>0.0006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0.02</v>
      </c>
      <c r="AO81" s="3">
        <v>0.79</v>
      </c>
      <c r="AP81" s="3">
        <f t="shared" si="72"/>
        <v>0.0158</v>
      </c>
      <c r="AQ81" s="1">
        <f t="shared" si="73"/>
        <v>0.0284232599168874</v>
      </c>
      <c r="AR81" s="25">
        <f t="shared" si="74"/>
        <v>7.82620833333333</v>
      </c>
      <c r="AS81" s="1">
        <f t="shared" si="75"/>
        <v>0.13</v>
      </c>
      <c r="AT81" s="2">
        <f t="shared" si="76"/>
        <v>0.2</v>
      </c>
      <c r="AU81" s="1">
        <f t="shared" si="77"/>
        <v>38.75015480096</v>
      </c>
    </row>
    <row r="82" s="1" customFormat="1" spans="1:47">
      <c r="A82" s="6"/>
      <c r="B82" s="6"/>
      <c r="C82" s="9">
        <v>6</v>
      </c>
      <c r="D82" s="12">
        <v>23.0953692766667</v>
      </c>
      <c r="E82" s="13">
        <f t="shared" si="78"/>
        <v>19.06051188</v>
      </c>
      <c r="F82" s="9" t="s">
        <v>109</v>
      </c>
      <c r="G82" s="6">
        <v>7</v>
      </c>
      <c r="H82" s="11">
        <f t="shared" si="60"/>
        <v>23.0953692766667</v>
      </c>
      <c r="I82" s="11">
        <f t="shared" si="61"/>
        <v>296.245369276667</v>
      </c>
      <c r="J82" s="11">
        <f t="shared" si="62"/>
        <v>0.280614182396094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0.205386016602675</v>
      </c>
      <c r="P82" s="11">
        <f t="shared" si="65"/>
        <v>0.0576342291245504</v>
      </c>
      <c r="Q82" s="16">
        <f t="shared" si="66"/>
        <v>0.00749244978619155</v>
      </c>
      <c r="R82" s="11">
        <f t="shared" si="67"/>
        <v>0.0101740708333333</v>
      </c>
      <c r="S82" s="17">
        <f t="shared" si="68"/>
        <v>0.73642595072604</v>
      </c>
      <c r="T82" s="3">
        <v>0.01</v>
      </c>
      <c r="U82" s="18">
        <f t="shared" si="69"/>
        <v>0.0073642595072604</v>
      </c>
      <c r="V82" s="17"/>
      <c r="W82" s="3"/>
      <c r="X82" s="18"/>
      <c r="Y82" s="19">
        <v>0.05</v>
      </c>
      <c r="Z82" s="3">
        <v>0.17</v>
      </c>
      <c r="AA82" s="20">
        <f t="shared" si="70"/>
        <v>0.0085</v>
      </c>
      <c r="AB82" s="3">
        <v>0.02</v>
      </c>
      <c r="AC82" s="3">
        <v>0.03</v>
      </c>
      <c r="AD82" s="20">
        <f t="shared" si="71"/>
        <v>0.0006</v>
      </c>
      <c r="AE82" s="17"/>
      <c r="AF82" s="3"/>
      <c r="AG82" s="18"/>
      <c r="AH82" s="17"/>
      <c r="AI82" s="3"/>
      <c r="AJ82" s="18"/>
      <c r="AL82" s="20"/>
      <c r="AM82" s="20"/>
      <c r="AN82" s="3">
        <v>0.02</v>
      </c>
      <c r="AO82" s="3">
        <v>0.79</v>
      </c>
      <c r="AP82" s="3">
        <f t="shared" si="72"/>
        <v>0.0158</v>
      </c>
      <c r="AQ82" s="1">
        <f t="shared" si="73"/>
        <v>0.0322642595072604</v>
      </c>
      <c r="AR82" s="25">
        <f t="shared" si="74"/>
        <v>7.82620833333333</v>
      </c>
      <c r="AS82" s="1">
        <f t="shared" si="75"/>
        <v>0.13</v>
      </c>
      <c r="AT82" s="2">
        <f t="shared" si="76"/>
        <v>0.2</v>
      </c>
      <c r="AU82" s="1">
        <f t="shared" si="77"/>
        <v>43.9866874559967</v>
      </c>
    </row>
    <row r="83" s="1" customFormat="1" spans="1:47">
      <c r="A83" s="6"/>
      <c r="B83" s="6"/>
      <c r="C83" s="9">
        <v>7</v>
      </c>
      <c r="D83" s="12">
        <v>25.4129230677419</v>
      </c>
      <c r="E83" s="13">
        <f t="shared" si="78"/>
        <v>23.0953692766667</v>
      </c>
      <c r="F83" s="9" t="s">
        <v>109</v>
      </c>
      <c r="G83" s="6">
        <v>8</v>
      </c>
      <c r="H83" s="11">
        <f t="shared" si="60"/>
        <v>25.4129230677419</v>
      </c>
      <c r="I83" s="11">
        <f t="shared" si="61"/>
        <v>298.562923067742</v>
      </c>
      <c r="J83" s="11">
        <f t="shared" si="62"/>
        <v>0.362168191164989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0.226013870811458</v>
      </c>
      <c r="P83" s="11">
        <f t="shared" si="65"/>
        <v>0.0818550347699833</v>
      </c>
      <c r="Q83" s="16">
        <f t="shared" si="66"/>
        <v>0.0106411545200978</v>
      </c>
      <c r="R83" s="11">
        <f t="shared" si="67"/>
        <v>0.0101740708333333</v>
      </c>
      <c r="S83" s="17">
        <f t="shared" si="68"/>
        <v>1.04590922300582</v>
      </c>
      <c r="T83" s="3">
        <v>0.01</v>
      </c>
      <c r="U83" s="18">
        <f t="shared" si="69"/>
        <v>0.0104590922300582</v>
      </c>
      <c r="V83" s="17"/>
      <c r="W83" s="3"/>
      <c r="X83" s="18"/>
      <c r="Y83" s="19">
        <v>0.05</v>
      </c>
      <c r="Z83" s="3">
        <v>0.17</v>
      </c>
      <c r="AA83" s="20">
        <f t="shared" si="70"/>
        <v>0.0085</v>
      </c>
      <c r="AB83" s="3">
        <v>0.02</v>
      </c>
      <c r="AC83" s="3">
        <v>0.03</v>
      </c>
      <c r="AD83" s="20">
        <f t="shared" si="71"/>
        <v>0.0006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0.02</v>
      </c>
      <c r="AO83" s="3">
        <v>0.79</v>
      </c>
      <c r="AP83" s="3">
        <f t="shared" si="72"/>
        <v>0.0158</v>
      </c>
      <c r="AQ83" s="1">
        <f t="shared" si="73"/>
        <v>0.0353590922300582</v>
      </c>
      <c r="AR83" s="25">
        <f t="shared" si="74"/>
        <v>7.82620833333333</v>
      </c>
      <c r="AS83" s="1">
        <f t="shared" si="75"/>
        <v>0.13</v>
      </c>
      <c r="AT83" s="2">
        <f t="shared" si="76"/>
        <v>0.2</v>
      </c>
      <c r="AU83" s="1">
        <f t="shared" si="77"/>
        <v>48.2059517994311</v>
      </c>
    </row>
    <row r="84" s="1" customFormat="1" spans="1:47">
      <c r="A84" s="6"/>
      <c r="B84" s="6"/>
      <c r="C84" s="9">
        <v>8</v>
      </c>
      <c r="D84" s="12">
        <v>26.9339796751613</v>
      </c>
      <c r="E84" s="13">
        <f t="shared" si="78"/>
        <v>25.4129230677419</v>
      </c>
      <c r="F84" s="9" t="s">
        <v>109</v>
      </c>
      <c r="G84" s="6">
        <v>9</v>
      </c>
      <c r="H84" s="11">
        <f t="shared" si="60"/>
        <v>26.9339796751613</v>
      </c>
      <c r="I84" s="11">
        <f t="shared" si="61"/>
        <v>300.083979675161</v>
      </c>
      <c r="J84" s="11">
        <f t="shared" si="62"/>
        <v>0.427268395043327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0.222420919374808</v>
      </c>
      <c r="P84" s="11">
        <f t="shared" si="65"/>
        <v>0.0950334292453356</v>
      </c>
      <c r="Q84" s="16">
        <f t="shared" si="66"/>
        <v>0.0123543458018936</v>
      </c>
      <c r="R84" s="11">
        <f t="shared" si="67"/>
        <v>0.0101740708333333</v>
      </c>
      <c r="S84" s="17">
        <f t="shared" si="68"/>
        <v>1.21429720750686</v>
      </c>
      <c r="T84" s="3">
        <v>0.01</v>
      </c>
      <c r="U84" s="18">
        <f t="shared" si="69"/>
        <v>0.0121429720750686</v>
      </c>
      <c r="V84" s="17"/>
      <c r="W84" s="3"/>
      <c r="X84" s="18"/>
      <c r="Y84" s="19">
        <v>0.05</v>
      </c>
      <c r="Z84" s="3">
        <v>0.17</v>
      </c>
      <c r="AA84" s="20">
        <f t="shared" si="70"/>
        <v>0.0085</v>
      </c>
      <c r="AB84" s="3">
        <v>0.02</v>
      </c>
      <c r="AC84" s="3">
        <v>0.03</v>
      </c>
      <c r="AD84" s="20">
        <f t="shared" si="71"/>
        <v>0.0006</v>
      </c>
      <c r="AE84" s="17"/>
      <c r="AF84" s="3"/>
      <c r="AG84" s="18"/>
      <c r="AH84" s="17"/>
      <c r="AI84" s="3"/>
      <c r="AJ84" s="18"/>
      <c r="AL84" s="20"/>
      <c r="AM84" s="20"/>
      <c r="AN84" s="3">
        <v>0.02</v>
      </c>
      <c r="AO84" s="3">
        <v>0.79</v>
      </c>
      <c r="AP84" s="3">
        <f t="shared" si="72"/>
        <v>0.0158</v>
      </c>
      <c r="AQ84" s="1">
        <f t="shared" si="73"/>
        <v>0.0370429720750686</v>
      </c>
      <c r="AR84" s="25">
        <f t="shared" si="74"/>
        <v>7.82620833333333</v>
      </c>
      <c r="AS84" s="1">
        <f t="shared" si="75"/>
        <v>0.13</v>
      </c>
      <c r="AT84" s="2">
        <f t="shared" si="76"/>
        <v>0.2</v>
      </c>
      <c r="AU84" s="1">
        <f t="shared" si="77"/>
        <v>50.5016281170375</v>
      </c>
    </row>
    <row r="85" s="1" customFormat="1" spans="1:47">
      <c r="A85" s="6"/>
      <c r="B85" s="6"/>
      <c r="C85" s="9">
        <v>9</v>
      </c>
      <c r="D85" s="12">
        <v>21.965417835</v>
      </c>
      <c r="E85" s="13">
        <f t="shared" si="78"/>
        <v>26.9339796751613</v>
      </c>
      <c r="F85" s="9" t="s">
        <v>109</v>
      </c>
      <c r="G85" s="6">
        <v>10</v>
      </c>
      <c r="H85" s="11">
        <f t="shared" si="60"/>
        <v>21.965417835</v>
      </c>
      <c r="I85" s="11">
        <f t="shared" si="61"/>
        <v>295.115417835</v>
      </c>
      <c r="J85" s="11">
        <f t="shared" si="62"/>
        <v>0.247432257273013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0.205649573462806</v>
      </c>
      <c r="P85" s="11">
        <f t="shared" si="65"/>
        <v>0.0508843381691344</v>
      </c>
      <c r="Q85" s="16">
        <f t="shared" si="66"/>
        <v>0.00661496396198747</v>
      </c>
      <c r="R85" s="11">
        <f t="shared" si="67"/>
        <v>0.0101740708333333</v>
      </c>
      <c r="S85" s="17">
        <f t="shared" si="68"/>
        <v>0.650178681704757</v>
      </c>
      <c r="T85" s="3">
        <v>0.01</v>
      </c>
      <c r="U85" s="18">
        <f t="shared" si="69"/>
        <v>0.00650178681704757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0.0256017868170476</v>
      </c>
      <c r="AR85" s="25">
        <f t="shared" si="74"/>
        <v>7.82620833333333</v>
      </c>
      <c r="AS85" s="1">
        <f t="shared" si="75"/>
        <v>0.13</v>
      </c>
      <c r="AT85" s="2">
        <f t="shared" si="76"/>
        <v>0.2</v>
      </c>
      <c r="AU85" s="1">
        <f t="shared" si="77"/>
        <v>34.9035685998966</v>
      </c>
    </row>
    <row r="86" s="1" customFormat="1" spans="1:47">
      <c r="A86" s="6"/>
      <c r="B86" s="6"/>
      <c r="C86" s="9">
        <v>10</v>
      </c>
      <c r="D86" s="12">
        <v>16.8606089745161</v>
      </c>
      <c r="E86" s="13">
        <f t="shared" si="78"/>
        <v>21.965417835</v>
      </c>
      <c r="F86" s="9" t="s">
        <v>109</v>
      </c>
      <c r="G86" s="6">
        <v>11</v>
      </c>
      <c r="H86" s="11">
        <f t="shared" si="60"/>
        <v>16.8606089745161</v>
      </c>
      <c r="I86" s="11">
        <f t="shared" si="61"/>
        <v>290.010608974516</v>
      </c>
      <c r="J86" s="11">
        <f t="shared" si="62"/>
        <v>0.138433007202324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0.147026973528988</v>
      </c>
      <c r="O86" s="11">
        <f t="shared" si="79"/>
        <v>0.0860003450980169</v>
      </c>
      <c r="P86" s="11">
        <f t="shared" si="65"/>
        <v>0.0119052863923562</v>
      </c>
      <c r="Q86" s="16">
        <f t="shared" si="66"/>
        <v>0.0015476872310063</v>
      </c>
      <c r="R86" s="11">
        <f t="shared" si="67"/>
        <v>0.0101740708333333</v>
      </c>
      <c r="S86" s="17">
        <f t="shared" si="68"/>
        <v>0.152120744622262</v>
      </c>
      <c r="T86" s="3">
        <v>0.01</v>
      </c>
      <c r="U86" s="18">
        <f t="shared" si="69"/>
        <v>0.00152120744622262</v>
      </c>
      <c r="V86" s="17"/>
      <c r="W86" s="3"/>
      <c r="X86" s="18"/>
      <c r="Y86" s="19">
        <v>0.04</v>
      </c>
      <c r="Z86" s="3">
        <v>0.17</v>
      </c>
      <c r="AA86" s="20">
        <f t="shared" si="70"/>
        <v>0.0068</v>
      </c>
      <c r="AB86" s="3">
        <v>0.015</v>
      </c>
      <c r="AC86" s="3">
        <v>0.03</v>
      </c>
      <c r="AD86" s="20">
        <f t="shared" si="71"/>
        <v>0.00045</v>
      </c>
      <c r="AE86" s="17"/>
      <c r="AF86" s="3"/>
      <c r="AG86" s="18"/>
      <c r="AH86" s="17"/>
      <c r="AI86" s="3"/>
      <c r="AJ86" s="18"/>
      <c r="AL86" s="20"/>
      <c r="AM86" s="20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0.0206212074462226</v>
      </c>
      <c r="AR86" s="25">
        <f t="shared" si="74"/>
        <v>7.82620833333333</v>
      </c>
      <c r="AS86" s="1">
        <f t="shared" si="75"/>
        <v>0.13</v>
      </c>
      <c r="AT86" s="2">
        <f t="shared" si="76"/>
        <v>0.2</v>
      </c>
      <c r="AU86" s="1">
        <f t="shared" si="77"/>
        <v>28.1134177803818</v>
      </c>
    </row>
    <row r="87" s="1" customFormat="1" spans="1:48">
      <c r="A87" s="6"/>
      <c r="B87" s="6"/>
      <c r="C87" s="9">
        <v>11</v>
      </c>
      <c r="D87" s="12">
        <v>11.6718648006333</v>
      </c>
      <c r="E87" s="13">
        <f t="shared" si="78"/>
        <v>16.8606089745161</v>
      </c>
      <c r="F87" s="9" t="s">
        <v>111</v>
      </c>
      <c r="G87" s="6">
        <v>12</v>
      </c>
      <c r="H87" s="11">
        <f t="shared" si="60"/>
        <v>11.6718648006333</v>
      </c>
      <c r="I87" s="11">
        <f t="shared" si="61"/>
        <v>284.821864800633</v>
      </c>
      <c r="J87" s="11">
        <f t="shared" si="62"/>
        <v>0.0750949747482038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0.152357142038994</v>
      </c>
      <c r="P87" s="11">
        <f t="shared" si="65"/>
        <v>0.0114412557341268</v>
      </c>
      <c r="Q87" s="16">
        <f t="shared" si="66"/>
        <v>0.00148736324543648</v>
      </c>
      <c r="R87" s="11">
        <f t="shared" si="67"/>
        <v>0.0101740708333333</v>
      </c>
      <c r="S87" s="17">
        <f t="shared" si="68"/>
        <v>0.146191555946655</v>
      </c>
      <c r="T87" s="3">
        <v>0.01</v>
      </c>
      <c r="U87" s="18">
        <f t="shared" si="69"/>
        <v>0.00146191555946655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0.0130619155594666</v>
      </c>
      <c r="AR87" s="25">
        <f t="shared" si="74"/>
        <v>7.82620833333333</v>
      </c>
      <c r="AS87" s="1">
        <f t="shared" si="75"/>
        <v>0.13</v>
      </c>
      <c r="AT87" s="2">
        <f t="shared" si="76"/>
        <v>0.2</v>
      </c>
      <c r="AU87" s="1">
        <f t="shared" si="77"/>
        <v>17.8076424522182</v>
      </c>
      <c r="AV87" s="1">
        <f>SUM(AU76:AU87)</f>
        <v>389.700183548706</v>
      </c>
    </row>
    <row r="88" s="1" customFormat="1" spans="1:46">
      <c r="A88" s="6"/>
      <c r="B88" s="6"/>
      <c r="C88" s="9">
        <v>12</v>
      </c>
      <c r="D88" s="12">
        <v>7.77310731519355</v>
      </c>
      <c r="E88" s="13">
        <f t="shared" si="78"/>
        <v>11.6718648006333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6.06</v>
      </c>
      <c r="E91" s="9"/>
      <c r="F91" s="9"/>
      <c r="G91" s="6">
        <v>1</v>
      </c>
      <c r="H91" s="11">
        <f t="shared" ref="H91:H102" si="80">E92</f>
        <v>6.06</v>
      </c>
      <c r="I91" s="11">
        <f t="shared" ref="I91:I102" si="81">H91+273.15</f>
        <v>279.21</v>
      </c>
      <c r="J91" s="11">
        <f t="shared" ref="J91:J102" si="82">EXP(($C$18*(I91-$C$16))/($C$19*I91*$C$16))</f>
        <v>0.037775308135173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0.00286790139362234</v>
      </c>
      <c r="Q91" s="16">
        <f t="shared" ref="Q91:Q102" si="86">P91*$B$93</f>
        <v>0.000372827181170904</v>
      </c>
      <c r="R91" s="11">
        <f t="shared" ref="R91:R102" si="87">L91*$B$93</f>
        <v>0.0098696</v>
      </c>
      <c r="S91" s="17">
        <f t="shared" ref="S91:S102" si="88">Q91/R91</f>
        <v>0.037775308135173</v>
      </c>
      <c r="T91" s="3">
        <v>0.01</v>
      </c>
      <c r="U91" s="18">
        <f t="shared" ref="U91:U102" si="89">S91*T91</f>
        <v>0.00037775308135173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0.0151777530813517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52.7166666666667</v>
      </c>
      <c r="AU91" s="1">
        <f t="shared" ref="AU91:AU102" si="96">AT91*10000*AS91*0.67*AR91*AQ91</f>
        <v>5290.90275238153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5.46270073222581</v>
      </c>
      <c r="E92" s="13">
        <f t="shared" ref="E92:E103" si="97">D91</f>
        <v>6.06</v>
      </c>
      <c r="F92" s="9" t="s">
        <v>109</v>
      </c>
      <c r="G92" s="6">
        <v>2</v>
      </c>
      <c r="H92" s="11">
        <f t="shared" si="80"/>
        <v>5.46270073222581</v>
      </c>
      <c r="I92" s="11">
        <f t="shared" si="81"/>
        <v>278.612700732226</v>
      </c>
      <c r="J92" s="11">
        <f t="shared" si="82"/>
        <v>0.0350541683886549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0.148972098606378</v>
      </c>
      <c r="P92" s="11">
        <f t="shared" si="85"/>
        <v>0.00522209302975927</v>
      </c>
      <c r="Q92" s="16">
        <f t="shared" si="86"/>
        <v>0.000678872093868705</v>
      </c>
      <c r="R92" s="11">
        <f t="shared" si="87"/>
        <v>0.0098696</v>
      </c>
      <c r="S92" s="17">
        <f t="shared" si="88"/>
        <v>0.0687841547650061</v>
      </c>
      <c r="T92" s="3">
        <v>0.01</v>
      </c>
      <c r="U92" s="18">
        <f t="shared" si="89"/>
        <v>0.000687841547650061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0.0154878415476501</v>
      </c>
      <c r="AR92" s="25">
        <f t="shared" si="93"/>
        <v>7.592</v>
      </c>
      <c r="AS92" s="1">
        <f t="shared" si="94"/>
        <v>0.13</v>
      </c>
      <c r="AT92" s="2">
        <f t="shared" si="95"/>
        <v>52.7166666666667</v>
      </c>
      <c r="AU92" s="1">
        <f t="shared" si="96"/>
        <v>5398.99832562125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7.14825380025</v>
      </c>
      <c r="E93" s="13">
        <f t="shared" si="97"/>
        <v>5.46270073222581</v>
      </c>
      <c r="F93" s="9" t="s">
        <v>109</v>
      </c>
      <c r="G93" s="6">
        <v>3</v>
      </c>
      <c r="H93" s="11">
        <f t="shared" si="80"/>
        <v>7.14825380025</v>
      </c>
      <c r="I93" s="11">
        <f t="shared" si="81"/>
        <v>280.29825380025</v>
      </c>
      <c r="J93" s="11">
        <f t="shared" si="82"/>
        <v>0.0432522027061056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0.219670005576618</v>
      </c>
      <c r="P93" s="11">
        <f t="shared" si="85"/>
        <v>0.00950121160965125</v>
      </c>
      <c r="Q93" s="16">
        <f t="shared" si="86"/>
        <v>0.00123515750925466</v>
      </c>
      <c r="R93" s="11">
        <f t="shared" si="87"/>
        <v>0.0098696</v>
      </c>
      <c r="S93" s="17">
        <f t="shared" si="88"/>
        <v>0.125147676628704</v>
      </c>
      <c r="T93" s="3">
        <v>0.01</v>
      </c>
      <c r="U93" s="18">
        <f t="shared" si="89"/>
        <v>0.00125147676628704</v>
      </c>
      <c r="V93" s="17"/>
      <c r="W93" s="3"/>
      <c r="X93" s="18"/>
      <c r="Y93" s="19">
        <v>0.04</v>
      </c>
      <c r="Z93" s="3">
        <v>0.49</v>
      </c>
      <c r="AA93" s="20">
        <f t="shared" si="90"/>
        <v>0.0196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0.015</v>
      </c>
      <c r="AO93" s="3">
        <v>0.5</v>
      </c>
      <c r="AP93" s="3">
        <f t="shared" si="91"/>
        <v>0.0075</v>
      </c>
      <c r="AQ93" s="1">
        <f t="shared" si="92"/>
        <v>0.028351476766287</v>
      </c>
      <c r="AR93" s="25">
        <f t="shared" si="93"/>
        <v>7.592</v>
      </c>
      <c r="AS93" s="1">
        <f t="shared" si="94"/>
        <v>0.13</v>
      </c>
      <c r="AT93" s="2">
        <f t="shared" si="95"/>
        <v>52.7166666666667</v>
      </c>
      <c r="AU93" s="1">
        <f t="shared" si="96"/>
        <v>9883.20903975793</v>
      </c>
    </row>
    <row r="94" s="1" customFormat="1" spans="1:47">
      <c r="A94" s="6"/>
      <c r="B94" s="6"/>
      <c r="C94" s="9">
        <v>3</v>
      </c>
      <c r="D94" s="12">
        <v>11.8190899369355</v>
      </c>
      <c r="E94" s="13">
        <f t="shared" si="97"/>
        <v>7.14825380025</v>
      </c>
      <c r="F94" s="9" t="s">
        <v>109</v>
      </c>
      <c r="G94" s="6">
        <v>4</v>
      </c>
      <c r="H94" s="11">
        <f t="shared" si="80"/>
        <v>11.8190899369355</v>
      </c>
      <c r="I94" s="11">
        <f t="shared" si="81"/>
        <v>284.969089936935</v>
      </c>
      <c r="J94" s="11">
        <f t="shared" si="82"/>
        <v>0.0764330431234142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0.286088793966967</v>
      </c>
      <c r="P94" s="11">
        <f t="shared" si="85"/>
        <v>0.0218666371264028</v>
      </c>
      <c r="Q94" s="16">
        <f t="shared" si="86"/>
        <v>0.00284266282643236</v>
      </c>
      <c r="R94" s="11">
        <f t="shared" si="87"/>
        <v>0.0098696</v>
      </c>
      <c r="S94" s="17">
        <f t="shared" si="88"/>
        <v>0.288022090706043</v>
      </c>
      <c r="T94" s="3">
        <v>0.01</v>
      </c>
      <c r="U94" s="18">
        <f t="shared" si="89"/>
        <v>0.00288022090706043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0.0299802209070604</v>
      </c>
      <c r="AR94" s="25">
        <f t="shared" si="93"/>
        <v>7.592</v>
      </c>
      <c r="AS94" s="1">
        <f t="shared" si="94"/>
        <v>0.13</v>
      </c>
      <c r="AT94" s="2">
        <f t="shared" si="95"/>
        <v>52.7166666666667</v>
      </c>
      <c r="AU94" s="1">
        <f t="shared" si="96"/>
        <v>10450.9825969606</v>
      </c>
    </row>
    <row r="95" s="1" customFormat="1" spans="1:47">
      <c r="A95" s="6"/>
      <c r="B95" s="6"/>
      <c r="C95" s="9">
        <v>4</v>
      </c>
      <c r="D95" s="12">
        <v>18.5476098916667</v>
      </c>
      <c r="E95" s="13">
        <f t="shared" si="97"/>
        <v>11.8190899369355</v>
      </c>
      <c r="F95" s="9" t="s">
        <v>109</v>
      </c>
      <c r="G95" s="6">
        <v>5</v>
      </c>
      <c r="H95" s="11">
        <f t="shared" si="80"/>
        <v>18.5476098916667</v>
      </c>
      <c r="I95" s="11">
        <f t="shared" si="81"/>
        <v>291.697609891667</v>
      </c>
      <c r="J95" s="11">
        <f t="shared" si="82"/>
        <v>0.168099739081229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0.251011048998536</v>
      </c>
      <c r="O95" s="11">
        <f t="shared" si="98"/>
        <v>0.0891311078420282</v>
      </c>
      <c r="P95" s="11">
        <f t="shared" si="85"/>
        <v>0.0149829159722659</v>
      </c>
      <c r="Q95" s="16">
        <f t="shared" si="86"/>
        <v>0.00194777907639456</v>
      </c>
      <c r="R95" s="11">
        <f t="shared" si="87"/>
        <v>0.0098696</v>
      </c>
      <c r="S95" s="17">
        <f t="shared" si="88"/>
        <v>0.197351369497706</v>
      </c>
      <c r="T95" s="3">
        <v>0.01</v>
      </c>
      <c r="U95" s="18">
        <f t="shared" si="89"/>
        <v>0.00197351369497706</v>
      </c>
      <c r="V95" s="17"/>
      <c r="W95" s="3"/>
      <c r="X95" s="18"/>
      <c r="Y95" s="19">
        <v>0.05</v>
      </c>
      <c r="Z95" s="3">
        <v>0.49</v>
      </c>
      <c r="AA95" s="20">
        <f t="shared" si="90"/>
        <v>0.0245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0.02</v>
      </c>
      <c r="AO95" s="3">
        <v>0.5</v>
      </c>
      <c r="AP95" s="3">
        <f t="shared" si="91"/>
        <v>0.01</v>
      </c>
      <c r="AQ95" s="1">
        <f t="shared" si="92"/>
        <v>0.0364735136949771</v>
      </c>
      <c r="AR95" s="25">
        <f t="shared" si="93"/>
        <v>7.592</v>
      </c>
      <c r="AS95" s="1">
        <f t="shared" si="94"/>
        <v>0.13</v>
      </c>
      <c r="AT95" s="2">
        <f t="shared" si="95"/>
        <v>52.7166666666667</v>
      </c>
      <c r="AU95" s="1">
        <f t="shared" si="96"/>
        <v>12714.517950281</v>
      </c>
    </row>
    <row r="96" s="1" customFormat="1" spans="1:47">
      <c r="A96" s="6"/>
      <c r="B96" s="6"/>
      <c r="C96" s="9">
        <v>5</v>
      </c>
      <c r="D96" s="12">
        <v>19.06051188</v>
      </c>
      <c r="E96" s="13">
        <f t="shared" si="97"/>
        <v>18.5476098916667</v>
      </c>
      <c r="F96" s="9" t="s">
        <v>111</v>
      </c>
      <c r="G96" s="6">
        <v>6</v>
      </c>
      <c r="H96" s="11">
        <f t="shared" si="80"/>
        <v>19.06051188</v>
      </c>
      <c r="I96" s="11">
        <f t="shared" si="81"/>
        <v>292.21051188</v>
      </c>
      <c r="J96" s="11">
        <f t="shared" si="82"/>
        <v>0.178242897150537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0.150068191869762</v>
      </c>
      <c r="P96" s="11">
        <f t="shared" si="85"/>
        <v>0.0267485892890091</v>
      </c>
      <c r="Q96" s="16">
        <f t="shared" si="86"/>
        <v>0.00347731660757119</v>
      </c>
      <c r="R96" s="11">
        <f t="shared" si="87"/>
        <v>0.0098696</v>
      </c>
      <c r="S96" s="17">
        <f t="shared" si="88"/>
        <v>0.35232599168874</v>
      </c>
      <c r="T96" s="3">
        <v>0.01</v>
      </c>
      <c r="U96" s="18">
        <f t="shared" si="89"/>
        <v>0.0035232599168874</v>
      </c>
      <c r="V96" s="17"/>
      <c r="W96" s="3"/>
      <c r="X96" s="18"/>
      <c r="Y96" s="19">
        <v>0.05</v>
      </c>
      <c r="Z96" s="3">
        <v>0.49</v>
      </c>
      <c r="AA96" s="20">
        <f t="shared" si="90"/>
        <v>0.0245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0.02</v>
      </c>
      <c r="AO96" s="3">
        <v>0.5</v>
      </c>
      <c r="AP96" s="3">
        <f t="shared" si="91"/>
        <v>0.01</v>
      </c>
      <c r="AQ96" s="1">
        <f t="shared" si="92"/>
        <v>0.0380232599168874</v>
      </c>
      <c r="AR96" s="25">
        <f t="shared" si="93"/>
        <v>7.592</v>
      </c>
      <c r="AS96" s="1">
        <f t="shared" si="94"/>
        <v>0.13</v>
      </c>
      <c r="AT96" s="2">
        <f t="shared" si="95"/>
        <v>52.7166666666667</v>
      </c>
      <c r="AU96" s="1">
        <f t="shared" si="96"/>
        <v>13254.7531555218</v>
      </c>
    </row>
    <row r="97" s="1" customFormat="1" spans="1:47">
      <c r="A97" s="6"/>
      <c r="B97" s="6"/>
      <c r="C97" s="9">
        <v>6</v>
      </c>
      <c r="D97" s="12">
        <v>23.0953692766667</v>
      </c>
      <c r="E97" s="13">
        <f t="shared" si="97"/>
        <v>19.06051188</v>
      </c>
      <c r="F97" s="9" t="s">
        <v>109</v>
      </c>
      <c r="G97" s="6">
        <v>7</v>
      </c>
      <c r="H97" s="11">
        <f t="shared" si="80"/>
        <v>23.0953692766667</v>
      </c>
      <c r="I97" s="11">
        <f t="shared" si="81"/>
        <v>296.245369276667</v>
      </c>
      <c r="J97" s="11">
        <f t="shared" si="82"/>
        <v>0.280614182396094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0.199239602580753</v>
      </c>
      <c r="P97" s="11">
        <f t="shared" si="85"/>
        <v>0.0559094581791208</v>
      </c>
      <c r="Q97" s="16">
        <f t="shared" si="86"/>
        <v>0.0072682295632857</v>
      </c>
      <c r="R97" s="11">
        <f t="shared" si="87"/>
        <v>0.0098696</v>
      </c>
      <c r="S97" s="17">
        <f t="shared" si="88"/>
        <v>0.736425950726038</v>
      </c>
      <c r="T97" s="3">
        <v>0.01</v>
      </c>
      <c r="U97" s="18">
        <f t="shared" si="89"/>
        <v>0.00736425950726038</v>
      </c>
      <c r="V97" s="17"/>
      <c r="W97" s="3"/>
      <c r="X97" s="18"/>
      <c r="Y97" s="19">
        <v>0.05</v>
      </c>
      <c r="Z97" s="3">
        <v>0.49</v>
      </c>
      <c r="AA97" s="20">
        <f t="shared" si="90"/>
        <v>0.0245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0.02</v>
      </c>
      <c r="AO97" s="3">
        <v>0.5</v>
      </c>
      <c r="AP97" s="3">
        <f t="shared" si="91"/>
        <v>0.01</v>
      </c>
      <c r="AQ97" s="1">
        <f t="shared" si="92"/>
        <v>0.0418642595072604</v>
      </c>
      <c r="AR97" s="25">
        <f t="shared" si="93"/>
        <v>7.592</v>
      </c>
      <c r="AS97" s="1">
        <f t="shared" si="94"/>
        <v>0.13</v>
      </c>
      <c r="AT97" s="2">
        <f t="shared" si="95"/>
        <v>52.7166666666667</v>
      </c>
      <c r="AU97" s="1">
        <f t="shared" si="96"/>
        <v>14593.7099296685</v>
      </c>
    </row>
    <row r="98" s="1" customFormat="1" spans="1:47">
      <c r="A98" s="6"/>
      <c r="B98" s="6"/>
      <c r="C98" s="9">
        <v>7</v>
      </c>
      <c r="D98" s="12">
        <v>25.4129230677419</v>
      </c>
      <c r="E98" s="13">
        <f t="shared" si="97"/>
        <v>23.0953692766667</v>
      </c>
      <c r="F98" s="9" t="s">
        <v>109</v>
      </c>
      <c r="G98" s="6">
        <v>8</v>
      </c>
      <c r="H98" s="11">
        <f t="shared" si="80"/>
        <v>25.4129230677419</v>
      </c>
      <c r="I98" s="11">
        <f t="shared" si="81"/>
        <v>298.562923067742</v>
      </c>
      <c r="J98" s="11">
        <f t="shared" si="82"/>
        <v>0.362168191164989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0.219250144401632</v>
      </c>
      <c r="P98" s="11">
        <f t="shared" si="85"/>
        <v>0.0794054282106018</v>
      </c>
      <c r="Q98" s="16">
        <f t="shared" si="86"/>
        <v>0.0103227056673782</v>
      </c>
      <c r="R98" s="11">
        <f t="shared" si="87"/>
        <v>0.0098696</v>
      </c>
      <c r="S98" s="17">
        <f t="shared" si="88"/>
        <v>1.04590922300582</v>
      </c>
      <c r="T98" s="3">
        <v>0.01</v>
      </c>
      <c r="U98" s="18">
        <f t="shared" si="89"/>
        <v>0.0104590922300582</v>
      </c>
      <c r="V98" s="17"/>
      <c r="W98" s="3"/>
      <c r="X98" s="18"/>
      <c r="Y98" s="19">
        <v>0.05</v>
      </c>
      <c r="Z98" s="3">
        <v>0.49</v>
      </c>
      <c r="AA98" s="20">
        <f t="shared" si="90"/>
        <v>0.0245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0.02</v>
      </c>
      <c r="AO98" s="3">
        <v>0.5</v>
      </c>
      <c r="AP98" s="3">
        <f t="shared" si="91"/>
        <v>0.01</v>
      </c>
      <c r="AQ98" s="1">
        <f t="shared" si="92"/>
        <v>0.0449590922300582</v>
      </c>
      <c r="AR98" s="25">
        <f t="shared" si="93"/>
        <v>7.592</v>
      </c>
      <c r="AS98" s="1">
        <f t="shared" si="94"/>
        <v>0.13</v>
      </c>
      <c r="AT98" s="2">
        <f t="shared" si="95"/>
        <v>52.7166666666667</v>
      </c>
      <c r="AU98" s="1">
        <f t="shared" si="96"/>
        <v>15672.5559804274</v>
      </c>
    </row>
    <row r="99" s="1" customFormat="1" spans="1:47">
      <c r="A99" s="6"/>
      <c r="B99" s="6"/>
      <c r="C99" s="9">
        <v>8</v>
      </c>
      <c r="D99" s="12">
        <v>26.9339796751613</v>
      </c>
      <c r="E99" s="13">
        <f t="shared" si="97"/>
        <v>25.4129230677419</v>
      </c>
      <c r="F99" s="9" t="s">
        <v>109</v>
      </c>
      <c r="G99" s="6">
        <v>9</v>
      </c>
      <c r="H99" s="11">
        <f t="shared" si="80"/>
        <v>26.9339796751613</v>
      </c>
      <c r="I99" s="11">
        <f t="shared" si="81"/>
        <v>300.083979675161</v>
      </c>
      <c r="J99" s="11">
        <f t="shared" si="82"/>
        <v>0.427268395043327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0.215764716191031</v>
      </c>
      <c r="P99" s="11">
        <f t="shared" si="85"/>
        <v>0.0921894439939206</v>
      </c>
      <c r="Q99" s="16">
        <f t="shared" si="86"/>
        <v>0.0119846277192097</v>
      </c>
      <c r="R99" s="11">
        <f t="shared" si="87"/>
        <v>0.0098696</v>
      </c>
      <c r="S99" s="17">
        <f t="shared" si="88"/>
        <v>1.21429720750686</v>
      </c>
      <c r="T99" s="3">
        <v>0.01</v>
      </c>
      <c r="U99" s="18">
        <f t="shared" si="89"/>
        <v>0.0121429720750686</v>
      </c>
      <c r="V99" s="17"/>
      <c r="W99" s="3"/>
      <c r="X99" s="18"/>
      <c r="Y99" s="19">
        <v>0.05</v>
      </c>
      <c r="Z99" s="3">
        <v>0.49</v>
      </c>
      <c r="AA99" s="20">
        <f t="shared" si="90"/>
        <v>0.0245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0.02</v>
      </c>
      <c r="AO99" s="3">
        <v>0.5</v>
      </c>
      <c r="AP99" s="3">
        <f t="shared" si="91"/>
        <v>0.01</v>
      </c>
      <c r="AQ99" s="1">
        <f t="shared" si="92"/>
        <v>0.0466429720750686</v>
      </c>
      <c r="AR99" s="25">
        <f t="shared" si="93"/>
        <v>7.592</v>
      </c>
      <c r="AS99" s="1">
        <f t="shared" si="94"/>
        <v>0.13</v>
      </c>
      <c r="AT99" s="2">
        <f t="shared" si="95"/>
        <v>52.7166666666667</v>
      </c>
      <c r="AU99" s="1">
        <f t="shared" si="96"/>
        <v>16259.5496190044</v>
      </c>
    </row>
    <row r="100" s="1" customFormat="1" spans="1:47">
      <c r="A100" s="6"/>
      <c r="B100" s="6"/>
      <c r="C100" s="9">
        <v>9</v>
      </c>
      <c r="D100" s="12">
        <v>21.965417835</v>
      </c>
      <c r="E100" s="13">
        <f t="shared" si="97"/>
        <v>26.9339796751613</v>
      </c>
      <c r="F100" s="9" t="s">
        <v>109</v>
      </c>
      <c r="G100" s="6">
        <v>10</v>
      </c>
      <c r="H100" s="11">
        <f t="shared" si="80"/>
        <v>21.965417835</v>
      </c>
      <c r="I100" s="11">
        <f t="shared" si="81"/>
        <v>295.115417835</v>
      </c>
      <c r="J100" s="11">
        <f t="shared" si="82"/>
        <v>0.247432257273013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0.19949527219711</v>
      </c>
      <c r="P100" s="11">
        <f t="shared" si="85"/>
        <v>0.049361565515025</v>
      </c>
      <c r="Q100" s="16">
        <f t="shared" si="86"/>
        <v>0.00641700351695326</v>
      </c>
      <c r="R100" s="11">
        <f t="shared" si="87"/>
        <v>0.0098696</v>
      </c>
      <c r="S100" s="17">
        <f t="shared" si="88"/>
        <v>0.650178681704756</v>
      </c>
      <c r="T100" s="3">
        <v>0.01</v>
      </c>
      <c r="U100" s="18">
        <f t="shared" si="89"/>
        <v>0.00650178681704756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0.0336017868170476</v>
      </c>
      <c r="AR100" s="25">
        <f t="shared" si="93"/>
        <v>7.592</v>
      </c>
      <c r="AS100" s="1">
        <f t="shared" si="94"/>
        <v>0.13</v>
      </c>
      <c r="AT100" s="2">
        <f t="shared" si="95"/>
        <v>52.7166666666667</v>
      </c>
      <c r="AU100" s="1">
        <f t="shared" si="96"/>
        <v>11713.4456860871</v>
      </c>
    </row>
    <row r="101" s="1" customFormat="1" spans="1:47">
      <c r="A101" s="6"/>
      <c r="B101" s="6"/>
      <c r="C101" s="9">
        <v>10</v>
      </c>
      <c r="D101" s="12">
        <v>16.8606089745161</v>
      </c>
      <c r="E101" s="13">
        <f t="shared" si="97"/>
        <v>21.965417835</v>
      </c>
      <c r="F101" s="9" t="s">
        <v>109</v>
      </c>
      <c r="G101" s="6">
        <v>11</v>
      </c>
      <c r="H101" s="11">
        <f t="shared" si="80"/>
        <v>16.8606089745161</v>
      </c>
      <c r="I101" s="11">
        <f t="shared" si="81"/>
        <v>290.010608974516</v>
      </c>
      <c r="J101" s="11">
        <f t="shared" si="82"/>
        <v>0.138433007202324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0.142627021347981</v>
      </c>
      <c r="O101" s="11">
        <f t="shared" si="98"/>
        <v>0.0834266853341042</v>
      </c>
      <c r="P101" s="11">
        <f t="shared" si="85"/>
        <v>0.0115490069317221</v>
      </c>
      <c r="Q101" s="16">
        <f t="shared" si="86"/>
        <v>0.00150137090112387</v>
      </c>
      <c r="R101" s="11">
        <f t="shared" si="87"/>
        <v>0.0098696</v>
      </c>
      <c r="S101" s="17">
        <f t="shared" si="88"/>
        <v>0.152120744622262</v>
      </c>
      <c r="T101" s="3">
        <v>0.01</v>
      </c>
      <c r="U101" s="18">
        <f t="shared" si="89"/>
        <v>0.00152120744622262</v>
      </c>
      <c r="V101" s="17"/>
      <c r="W101" s="3"/>
      <c r="X101" s="18"/>
      <c r="Y101" s="19">
        <v>0.04</v>
      </c>
      <c r="Z101" s="3">
        <v>0.49</v>
      </c>
      <c r="AA101" s="20">
        <f t="shared" si="90"/>
        <v>0.0196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0.0286212074462226</v>
      </c>
      <c r="AR101" s="25">
        <f t="shared" si="93"/>
        <v>7.592</v>
      </c>
      <c r="AS101" s="1">
        <f t="shared" si="94"/>
        <v>0.13</v>
      </c>
      <c r="AT101" s="2">
        <f t="shared" si="95"/>
        <v>52.7166666666667</v>
      </c>
      <c r="AU101" s="1">
        <f t="shared" si="96"/>
        <v>9977.23605345512</v>
      </c>
    </row>
    <row r="102" s="1" customFormat="1" spans="1:48">
      <c r="A102" s="6"/>
      <c r="B102" s="6"/>
      <c r="C102" s="9">
        <v>11</v>
      </c>
      <c r="D102" s="12">
        <v>11.6718648006333</v>
      </c>
      <c r="E102" s="13">
        <f t="shared" si="97"/>
        <v>16.8606089745161</v>
      </c>
      <c r="F102" s="9" t="s">
        <v>111</v>
      </c>
      <c r="G102" s="6">
        <v>12</v>
      </c>
      <c r="H102" s="11">
        <f t="shared" si="80"/>
        <v>11.6718648006333</v>
      </c>
      <c r="I102" s="11">
        <f t="shared" si="81"/>
        <v>284.821864800633</v>
      </c>
      <c r="J102" s="11">
        <f t="shared" si="82"/>
        <v>0.0750949747482038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0.147797678402382</v>
      </c>
      <c r="P102" s="11">
        <f t="shared" si="85"/>
        <v>0.01109886292747</v>
      </c>
      <c r="Q102" s="16">
        <f t="shared" si="86"/>
        <v>0.0014428521805711</v>
      </c>
      <c r="R102" s="11">
        <f t="shared" si="87"/>
        <v>0.0098696</v>
      </c>
      <c r="S102" s="17">
        <f t="shared" si="88"/>
        <v>0.146191555946655</v>
      </c>
      <c r="T102" s="3">
        <v>0.01</v>
      </c>
      <c r="U102" s="18">
        <f t="shared" si="89"/>
        <v>0.00146191555946655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0.0162619155594665</v>
      </c>
      <c r="AR102" s="25">
        <f t="shared" si="93"/>
        <v>7.592</v>
      </c>
      <c r="AS102" s="1">
        <f t="shared" si="94"/>
        <v>0.13</v>
      </c>
      <c r="AT102" s="2">
        <f t="shared" si="95"/>
        <v>52.7166666666667</v>
      </c>
      <c r="AU102" s="1">
        <f t="shared" si="96"/>
        <v>5668.83736554468</v>
      </c>
      <c r="AV102" s="1">
        <f>SUM(AU91:AU102)</f>
        <v>130878.698454711</v>
      </c>
    </row>
    <row r="103" s="1" customFormat="1" spans="1:46">
      <c r="A103" s="6"/>
      <c r="B103" s="6"/>
      <c r="C103" s="9">
        <v>12</v>
      </c>
      <c r="D103" s="12">
        <v>7.77310731519355</v>
      </c>
      <c r="E103" s="13">
        <f t="shared" si="97"/>
        <v>11.6718648006333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6.06</v>
      </c>
      <c r="E107" s="9"/>
      <c r="F107" s="9"/>
      <c r="G107" s="6">
        <v>1</v>
      </c>
      <c r="H107" s="11">
        <f t="shared" ref="H107:H118" si="99">E108</f>
        <v>6.06</v>
      </c>
      <c r="I107" s="11">
        <f t="shared" ref="I107:I118" si="100">H107+273.15</f>
        <v>279.21</v>
      </c>
      <c r="J107" s="11">
        <f t="shared" ref="J107:J118" si="101">EXP(($C$18*(I107-$C$16))/($C$19*I107*$C$16))</f>
        <v>0.037775308135173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0.10436127715542</v>
      </c>
      <c r="Q107" s="16">
        <f t="shared" ref="Q107:Q118" si="105">P107*$B$109</f>
        <v>0.0302647703750719</v>
      </c>
      <c r="R107" s="11">
        <f t="shared" ref="R107:R118" si="106">L107*$B$109</f>
        <v>0.80117865</v>
      </c>
      <c r="S107" s="17">
        <f t="shared" ref="S107:S118" si="107">Q107/R107</f>
        <v>0.037775308135173</v>
      </c>
      <c r="T107" s="3">
        <v>0.27</v>
      </c>
      <c r="U107" s="18">
        <f t="shared" ref="U107:U118" si="108">S107*T107</f>
        <v>0.0101993331964967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0.228381730440079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200.37</v>
      </c>
      <c r="AF107" s="1">
        <f t="shared" ref="AF107:AF118" si="113">AE107*10000*AC107*AB107</f>
        <v>4682326.16670837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5.46270073222581</v>
      </c>
      <c r="E108" s="13">
        <f t="shared" ref="E108:E119" si="114">D107</f>
        <v>6.06</v>
      </c>
      <c r="F108" s="9" t="s">
        <v>109</v>
      </c>
      <c r="G108" s="6">
        <v>2</v>
      </c>
      <c r="H108" s="11">
        <f t="shared" si="99"/>
        <v>5.46270073222581</v>
      </c>
      <c r="I108" s="11">
        <f t="shared" si="100"/>
        <v>278.612700732226</v>
      </c>
      <c r="J108" s="11">
        <f t="shared" si="101"/>
        <v>0.0350541683886549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5.42100872284458</v>
      </c>
      <c r="P108" s="11">
        <f t="shared" si="104"/>
        <v>0.190028952606961</v>
      </c>
      <c r="Q108" s="16">
        <f t="shared" si="105"/>
        <v>0.0551083962560187</v>
      </c>
      <c r="R108" s="11">
        <f t="shared" si="106"/>
        <v>0.80117865</v>
      </c>
      <c r="S108" s="17">
        <f t="shared" si="107"/>
        <v>0.0687841547650061</v>
      </c>
      <c r="T108" s="3">
        <v>0.27</v>
      </c>
      <c r="U108" s="18">
        <f t="shared" si="108"/>
        <v>0.0185717217865517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0.230008485543127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200.37</v>
      </c>
      <c r="AF108" s="1">
        <f t="shared" si="113"/>
        <v>4715678.2127374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7.14825380025</v>
      </c>
      <c r="E109" s="13">
        <f t="shared" si="114"/>
        <v>5.46270073222581</v>
      </c>
      <c r="F109" s="9" t="s">
        <v>109</v>
      </c>
      <c r="G109" s="6">
        <v>3</v>
      </c>
      <c r="H109" s="11">
        <f t="shared" si="99"/>
        <v>7.14825380025</v>
      </c>
      <c r="I109" s="11">
        <f t="shared" si="100"/>
        <v>280.29825380025</v>
      </c>
      <c r="J109" s="11">
        <f t="shared" si="101"/>
        <v>0.0432522027061056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7.99366477023762</v>
      </c>
      <c r="P109" s="11">
        <f t="shared" si="104"/>
        <v>0.345743609006972</v>
      </c>
      <c r="Q109" s="16">
        <f t="shared" si="105"/>
        <v>0.100265646612022</v>
      </c>
      <c r="R109" s="11">
        <f t="shared" si="106"/>
        <v>0.80117865</v>
      </c>
      <c r="S109" s="17">
        <f t="shared" si="107"/>
        <v>0.125147676628704</v>
      </c>
      <c r="T109" s="3">
        <v>0.27</v>
      </c>
      <c r="U109" s="18">
        <f t="shared" si="108"/>
        <v>0.0337898726897502</v>
      </c>
      <c r="V109" s="3">
        <v>220.1</v>
      </c>
      <c r="W109" s="20">
        <v>12.1</v>
      </c>
      <c r="X109" s="20">
        <v>4.5</v>
      </c>
      <c r="Y109" s="20">
        <v>1.5</v>
      </c>
      <c r="Z109" s="20">
        <v>6.8</v>
      </c>
      <c r="AA109" s="3">
        <v>30.2</v>
      </c>
      <c r="AB109" s="2">
        <f t="shared" si="109"/>
        <v>0.281765372263618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200.37</v>
      </c>
      <c r="AF109" s="1">
        <f t="shared" si="113"/>
        <v>5776807.85971808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11.8190899369355</v>
      </c>
      <c r="E110" s="13">
        <f t="shared" si="114"/>
        <v>7.14825380025</v>
      </c>
      <c r="F110" s="9" t="s">
        <v>109</v>
      </c>
      <c r="G110" s="6">
        <v>4</v>
      </c>
      <c r="H110" s="11">
        <f t="shared" si="99"/>
        <v>11.8190899369355</v>
      </c>
      <c r="I110" s="11">
        <f t="shared" si="100"/>
        <v>284.969089936935</v>
      </c>
      <c r="J110" s="11">
        <f t="shared" si="101"/>
        <v>0.0764330431234142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10.4106061612306</v>
      </c>
      <c r="P110" s="11">
        <f t="shared" si="104"/>
        <v>0.795714309662224</v>
      </c>
      <c r="Q110" s="16">
        <f t="shared" si="105"/>
        <v>0.230757149802045</v>
      </c>
      <c r="R110" s="11">
        <f t="shared" si="106"/>
        <v>0.80117865</v>
      </c>
      <c r="S110" s="17">
        <f t="shared" si="107"/>
        <v>0.288022090706043</v>
      </c>
      <c r="T110" s="3">
        <v>0.27</v>
      </c>
      <c r="U110" s="18">
        <f t="shared" si="108"/>
        <v>0.0777659644906315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0.29030992690053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200.37</v>
      </c>
      <c r="AF110" s="1">
        <f t="shared" si="113"/>
        <v>5951989.96242912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18.5476098916667</v>
      </c>
      <c r="E111" s="13">
        <f t="shared" si="114"/>
        <v>11.8190899369355</v>
      </c>
      <c r="F111" s="9" t="s">
        <v>109</v>
      </c>
      <c r="G111" s="6">
        <v>5</v>
      </c>
      <c r="H111" s="11">
        <f t="shared" si="99"/>
        <v>18.5476098916667</v>
      </c>
      <c r="I111" s="11">
        <f t="shared" si="100"/>
        <v>291.697609891667</v>
      </c>
      <c r="J111" s="11">
        <f t="shared" si="101"/>
        <v>0.168099739081229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9.13414725899</v>
      </c>
      <c r="O111" s="11">
        <f t="shared" si="115"/>
        <v>3.24342959257842</v>
      </c>
      <c r="P111" s="11">
        <f t="shared" si="104"/>
        <v>0.545219668240771</v>
      </c>
      <c r="Q111" s="16">
        <f t="shared" si="105"/>
        <v>0.158113703789824</v>
      </c>
      <c r="R111" s="11">
        <f t="shared" si="106"/>
        <v>0.80117865</v>
      </c>
      <c r="S111" s="17">
        <f t="shared" si="107"/>
        <v>0.197351369497706</v>
      </c>
      <c r="T111" s="3">
        <v>0.27</v>
      </c>
      <c r="U111" s="18">
        <f t="shared" si="108"/>
        <v>0.0532848697643807</v>
      </c>
      <c r="V111" s="3">
        <v>229.1</v>
      </c>
      <c r="W111" s="20">
        <v>15.1</v>
      </c>
      <c r="X111" s="20">
        <v>6</v>
      </c>
      <c r="Y111" s="20">
        <v>3</v>
      </c>
      <c r="Z111" s="20">
        <v>7</v>
      </c>
      <c r="AA111" s="3">
        <v>30.2</v>
      </c>
      <c r="AB111" s="2">
        <f t="shared" si="109"/>
        <v>0.300753250195219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200.37</v>
      </c>
      <c r="AF111" s="1">
        <f t="shared" si="113"/>
        <v>6166100.98539008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19.06051188</v>
      </c>
      <c r="E112" s="13">
        <f t="shared" si="114"/>
        <v>18.5476098916667</v>
      </c>
      <c r="F112" s="9" t="s">
        <v>111</v>
      </c>
      <c r="G112" s="6">
        <v>6</v>
      </c>
      <c r="H112" s="11">
        <f t="shared" si="99"/>
        <v>19.06051188</v>
      </c>
      <c r="I112" s="11">
        <f t="shared" si="100"/>
        <v>292.21051188</v>
      </c>
      <c r="J112" s="11">
        <f t="shared" si="101"/>
        <v>0.178242897150537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5.46089492433765</v>
      </c>
      <c r="P112" s="11">
        <f t="shared" si="104"/>
        <v>0.973365732348607</v>
      </c>
      <c r="Q112" s="16">
        <f t="shared" si="105"/>
        <v>0.282276062381096</v>
      </c>
      <c r="R112" s="11">
        <f t="shared" si="106"/>
        <v>0.80117865</v>
      </c>
      <c r="S112" s="17">
        <f t="shared" si="107"/>
        <v>0.35232599168874</v>
      </c>
      <c r="T112" s="3">
        <v>0.27</v>
      </c>
      <c r="U112" s="18">
        <f t="shared" si="108"/>
        <v>0.0951280177559598</v>
      </c>
      <c r="V112" s="3">
        <v>229.1</v>
      </c>
      <c r="W112" s="20">
        <v>15.1</v>
      </c>
      <c r="X112" s="20">
        <v>6</v>
      </c>
      <c r="Y112" s="20">
        <v>3</v>
      </c>
      <c r="Z112" s="20">
        <v>7</v>
      </c>
      <c r="AA112" s="3">
        <v>30.2</v>
      </c>
      <c r="AB112" s="2">
        <f t="shared" si="109"/>
        <v>0.308883373849983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200.37</v>
      </c>
      <c r="AF112" s="1">
        <f t="shared" si="113"/>
        <v>6332786.34438933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23.0953692766667</v>
      </c>
      <c r="E113" s="13">
        <f t="shared" si="114"/>
        <v>19.06051188</v>
      </c>
      <c r="F113" s="9" t="s">
        <v>109</v>
      </c>
      <c r="G113" s="6">
        <v>7</v>
      </c>
      <c r="H113" s="11">
        <f t="shared" si="99"/>
        <v>23.0953692766667</v>
      </c>
      <c r="I113" s="11">
        <f t="shared" si="100"/>
        <v>296.245369276667</v>
      </c>
      <c r="J113" s="11">
        <f t="shared" si="101"/>
        <v>0.280614182396094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7.25021419198904</v>
      </c>
      <c r="P113" s="11">
        <f t="shared" si="104"/>
        <v>2.03451292768156</v>
      </c>
      <c r="Q113" s="16">
        <f t="shared" si="105"/>
        <v>0.590008749027654</v>
      </c>
      <c r="R113" s="11">
        <f t="shared" si="106"/>
        <v>0.80117865</v>
      </c>
      <c r="S113" s="17">
        <f t="shared" si="107"/>
        <v>0.736425950726038</v>
      </c>
      <c r="T113" s="3">
        <v>0.27</v>
      </c>
      <c r="U113" s="18">
        <f t="shared" si="108"/>
        <v>0.19883500669603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0.329033641801039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200.37</v>
      </c>
      <c r="AF113" s="1">
        <f t="shared" si="113"/>
        <v>6745911.01382592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25.4129230677419</v>
      </c>
      <c r="E114" s="13">
        <f t="shared" si="114"/>
        <v>23.0953692766667</v>
      </c>
      <c r="F114" s="9" t="s">
        <v>109</v>
      </c>
      <c r="G114" s="6">
        <v>8</v>
      </c>
      <c r="H114" s="11">
        <f t="shared" si="99"/>
        <v>25.4129230677419</v>
      </c>
      <c r="I114" s="11">
        <f t="shared" si="100"/>
        <v>298.562923067742</v>
      </c>
      <c r="J114" s="11">
        <f t="shared" si="101"/>
        <v>0.362168191164989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7.97838626430748</v>
      </c>
      <c r="P114" s="11">
        <f t="shared" si="104"/>
        <v>2.88951772175983</v>
      </c>
      <c r="Q114" s="16">
        <f t="shared" si="105"/>
        <v>0.837960139310351</v>
      </c>
      <c r="R114" s="11">
        <f t="shared" si="106"/>
        <v>0.80117865</v>
      </c>
      <c r="S114" s="17">
        <f t="shared" si="107"/>
        <v>1.04590922300582</v>
      </c>
      <c r="T114" s="3">
        <v>0.27</v>
      </c>
      <c r="U114" s="18">
        <f t="shared" si="108"/>
        <v>0.282395490211571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0.345269443748108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200.37</v>
      </c>
      <c r="AF114" s="1">
        <f t="shared" si="113"/>
        <v>7078780.54830124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26.9339796751613</v>
      </c>
      <c r="E115" s="13">
        <f t="shared" si="114"/>
        <v>25.4129230677419</v>
      </c>
      <c r="F115" s="9" t="s">
        <v>109</v>
      </c>
      <c r="G115" s="6">
        <v>9</v>
      </c>
      <c r="H115" s="11">
        <f t="shared" si="99"/>
        <v>26.9339796751613</v>
      </c>
      <c r="I115" s="11">
        <f t="shared" si="100"/>
        <v>300.083979675161</v>
      </c>
      <c r="J115" s="11">
        <f t="shared" si="101"/>
        <v>0.427268395043327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7.85155354254765</v>
      </c>
      <c r="P115" s="11">
        <f t="shared" si="104"/>
        <v>3.35472068072108</v>
      </c>
      <c r="Q115" s="16">
        <f t="shared" si="105"/>
        <v>0.972868997409114</v>
      </c>
      <c r="R115" s="11">
        <f t="shared" si="106"/>
        <v>0.80117865</v>
      </c>
      <c r="S115" s="17">
        <f t="shared" si="107"/>
        <v>1.21429720750686</v>
      </c>
      <c r="T115" s="3">
        <v>0.27</v>
      </c>
      <c r="U115" s="18">
        <f t="shared" si="108"/>
        <v>0.327860246026852</v>
      </c>
      <c r="V115" s="3">
        <v>229.1</v>
      </c>
      <c r="W115" s="20">
        <v>15.1</v>
      </c>
      <c r="X115" s="20">
        <v>6</v>
      </c>
      <c r="Y115" s="20">
        <v>3</v>
      </c>
      <c r="Z115" s="20">
        <v>7</v>
      </c>
      <c r="AA115" s="3">
        <v>30.2</v>
      </c>
      <c r="AB115" s="2">
        <f t="shared" si="109"/>
        <v>0.354103245803017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200.37</v>
      </c>
      <c r="AF115" s="1">
        <f t="shared" si="113"/>
        <v>7259892.85721281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21.965417835</v>
      </c>
      <c r="E116" s="13">
        <f t="shared" si="114"/>
        <v>26.9339796751613</v>
      </c>
      <c r="F116" s="9" t="s">
        <v>109</v>
      </c>
      <c r="G116" s="6">
        <v>10</v>
      </c>
      <c r="H116" s="11">
        <f t="shared" si="99"/>
        <v>21.965417835</v>
      </c>
      <c r="I116" s="11">
        <f t="shared" si="100"/>
        <v>295.115417835</v>
      </c>
      <c r="J116" s="11">
        <f t="shared" si="101"/>
        <v>0.247432257273013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7.25951786182656</v>
      </c>
      <c r="P116" s="11">
        <f t="shared" si="104"/>
        <v>1.7962388912655</v>
      </c>
      <c r="Q116" s="16">
        <f t="shared" si="105"/>
        <v>0.520909278466996</v>
      </c>
      <c r="R116" s="11">
        <f t="shared" si="106"/>
        <v>0.80117865</v>
      </c>
      <c r="S116" s="17">
        <f t="shared" si="107"/>
        <v>0.650178681704755</v>
      </c>
      <c r="T116" s="3">
        <v>0.27</v>
      </c>
      <c r="U116" s="18">
        <f t="shared" si="108"/>
        <v>0.175548244060284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0.309309023820913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200.37</v>
      </c>
      <c r="AF116" s="1">
        <f t="shared" si="113"/>
        <v>6341513.10196711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16.8606089745161</v>
      </c>
      <c r="E117" s="13">
        <f t="shared" si="114"/>
        <v>21.965417835</v>
      </c>
      <c r="F117" s="9" t="s">
        <v>109</v>
      </c>
      <c r="G117" s="6">
        <v>11</v>
      </c>
      <c r="H117" s="11">
        <f t="shared" si="99"/>
        <v>16.8606089745161</v>
      </c>
      <c r="I117" s="11">
        <f t="shared" si="100"/>
        <v>290.010608974516</v>
      </c>
      <c r="J117" s="11">
        <f t="shared" si="101"/>
        <v>0.138433007202324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5.19011502203301</v>
      </c>
      <c r="O117" s="11">
        <f t="shared" si="115"/>
        <v>3.03584894852805</v>
      </c>
      <c r="P117" s="11">
        <f t="shared" si="104"/>
        <v>0.420261699356753</v>
      </c>
      <c r="Q117" s="16">
        <f t="shared" si="105"/>
        <v>0.121875892813458</v>
      </c>
      <c r="R117" s="11">
        <f t="shared" si="106"/>
        <v>0.80117865</v>
      </c>
      <c r="S117" s="17">
        <f t="shared" si="107"/>
        <v>0.152120744622262</v>
      </c>
      <c r="T117" s="3">
        <v>0.27</v>
      </c>
      <c r="U117" s="18">
        <f t="shared" si="108"/>
        <v>0.0410726010480107</v>
      </c>
      <c r="V117" s="3">
        <v>220.1</v>
      </c>
      <c r="W117" s="20">
        <v>12.1</v>
      </c>
      <c r="X117" s="20">
        <v>4.5</v>
      </c>
      <c r="Y117" s="20">
        <v>1.5</v>
      </c>
      <c r="Z117" s="20">
        <v>6.8</v>
      </c>
      <c r="AA117" s="3">
        <v>30.2</v>
      </c>
      <c r="AB117" s="2">
        <f t="shared" si="109"/>
        <v>0.283180406383628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200.37</v>
      </c>
      <c r="AF117" s="1">
        <f t="shared" si="113"/>
        <v>5805819.16142834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11.6718648006333</v>
      </c>
      <c r="E118" s="13">
        <f t="shared" si="114"/>
        <v>16.8606089745161</v>
      </c>
      <c r="F118" s="9" t="s">
        <v>111</v>
      </c>
      <c r="G118" s="6">
        <v>12</v>
      </c>
      <c r="H118" s="11">
        <f t="shared" si="99"/>
        <v>11.6718648006333</v>
      </c>
      <c r="I118" s="11">
        <f t="shared" si="100"/>
        <v>284.821864800633</v>
      </c>
      <c r="J118" s="11">
        <f t="shared" si="101"/>
        <v>0.0750949747482038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5.3782722491713</v>
      </c>
      <c r="P118" s="11">
        <f t="shared" si="104"/>
        <v>0.403881218740484</v>
      </c>
      <c r="Q118" s="16">
        <f t="shared" si="105"/>
        <v>0.11712555343474</v>
      </c>
      <c r="R118" s="11">
        <f t="shared" si="106"/>
        <v>0.80117865</v>
      </c>
      <c r="S118" s="17">
        <f t="shared" si="107"/>
        <v>0.146191555946655</v>
      </c>
      <c r="T118" s="3">
        <v>0.27</v>
      </c>
      <c r="U118" s="18">
        <f t="shared" si="108"/>
        <v>0.0394717201055968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0.234069355216517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200.37</v>
      </c>
      <c r="AF118" s="1">
        <f t="shared" si="113"/>
        <v>4798934.94388953</v>
      </c>
      <c r="AG118" s="1">
        <f>SUM(AF107:AF118)</f>
        <v>71656541.1579973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7.77310731519355</v>
      </c>
      <c r="E119" s="13">
        <f t="shared" si="114"/>
        <v>11.6718648006333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6.06</v>
      </c>
      <c r="E123" s="9"/>
      <c r="F123" s="9"/>
      <c r="G123" s="6">
        <v>1</v>
      </c>
      <c r="H123" s="11">
        <f t="shared" ref="H123:H134" si="116">E124</f>
        <v>6.06</v>
      </c>
      <c r="I123" s="11">
        <f t="shared" ref="I123:I134" si="117">H123+273.15</f>
        <v>279.21</v>
      </c>
      <c r="J123" s="11">
        <f t="shared" ref="J123:J134" si="118">EXP(($C$18*(I123-$C$16))/($C$19*I123*$C$16))</f>
        <v>0.037775308135173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0.0196892461062149</v>
      </c>
      <c r="Q123" s="16">
        <f t="shared" ref="Q123:Q134" si="122">P123*$B$125</f>
        <v>0.00511920398761587</v>
      </c>
      <c r="R123" s="11">
        <f t="shared" ref="R123:R134" si="123">L123*$B$125</f>
        <v>0.1355172</v>
      </c>
      <c r="S123" s="17">
        <f t="shared" ref="S123:S134" si="124">Q123/R123</f>
        <v>0.037775308135173</v>
      </c>
      <c r="T123" s="3">
        <v>0.01</v>
      </c>
      <c r="U123" s="18">
        <f t="shared" ref="U123:U134" si="125">S123*T123</f>
        <v>0.00037775308135173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0.00586775308135173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74.3</v>
      </c>
      <c r="AX123" s="1">
        <f t="shared" ref="AX123:AX134" si="132">AW123*10000*AV123*0.67*AU123*AT123</f>
        <v>39584.9286523431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5.46270073222581</v>
      </c>
      <c r="E124" s="13">
        <f t="shared" ref="E124:E135" si="133">D123</f>
        <v>6.06</v>
      </c>
      <c r="F124" s="9" t="s">
        <v>109</v>
      </c>
      <c r="G124" s="6">
        <v>2</v>
      </c>
      <c r="H124" s="11">
        <f t="shared" si="116"/>
        <v>5.46270073222581</v>
      </c>
      <c r="I124" s="11">
        <f t="shared" si="117"/>
        <v>278.612700732226</v>
      </c>
      <c r="J124" s="11">
        <f t="shared" si="118"/>
        <v>0.0350541683886549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1.02275075389379</v>
      </c>
      <c r="P124" s="11">
        <f t="shared" si="121"/>
        <v>0.0358516771466165</v>
      </c>
      <c r="Q124" s="16">
        <f t="shared" si="122"/>
        <v>0.00932143605812029</v>
      </c>
      <c r="R124" s="11">
        <f t="shared" si="123"/>
        <v>0.1355172</v>
      </c>
      <c r="S124" s="17">
        <f t="shared" si="124"/>
        <v>0.0687841547650061</v>
      </c>
      <c r="T124" s="3">
        <v>0.01</v>
      </c>
      <c r="U124" s="18">
        <f t="shared" si="125"/>
        <v>0.000687841547650061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0.00617784154765006</v>
      </c>
      <c r="AU124" s="25">
        <f t="shared" si="129"/>
        <v>52.122</v>
      </c>
      <c r="AV124" s="1">
        <f t="shared" si="130"/>
        <v>0.26</v>
      </c>
      <c r="AW124" s="2">
        <f t="shared" si="131"/>
        <v>74.3</v>
      </c>
      <c r="AX124" s="1">
        <f t="shared" si="132"/>
        <v>41676.8417993609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7.14825380025</v>
      </c>
      <c r="E125" s="13">
        <f t="shared" si="133"/>
        <v>5.46270073222581</v>
      </c>
      <c r="F125" s="9" t="s">
        <v>109</v>
      </c>
      <c r="G125" s="6">
        <v>3</v>
      </c>
      <c r="H125" s="11">
        <f t="shared" si="116"/>
        <v>7.14825380025</v>
      </c>
      <c r="I125" s="11">
        <f t="shared" si="117"/>
        <v>280.29825380025</v>
      </c>
      <c r="J125" s="11">
        <f t="shared" si="118"/>
        <v>0.0432522027061056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1.50811907674717</v>
      </c>
      <c r="P125" s="11">
        <f t="shared" si="121"/>
        <v>0.0652294720124134</v>
      </c>
      <c r="Q125" s="16">
        <f t="shared" si="122"/>
        <v>0.0169596627232275</v>
      </c>
      <c r="R125" s="11">
        <f t="shared" si="123"/>
        <v>0.1355172</v>
      </c>
      <c r="S125" s="17">
        <f t="shared" si="124"/>
        <v>0.125147676628705</v>
      </c>
      <c r="T125" s="3">
        <v>0.01</v>
      </c>
      <c r="U125" s="18">
        <f t="shared" si="125"/>
        <v>0.00125147676628705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0.005</v>
      </c>
      <c r="AF125" s="3">
        <v>0.49</v>
      </c>
      <c r="AG125" s="18">
        <f t="shared" si="126"/>
        <v>0.00245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0.011201476766287</v>
      </c>
      <c r="AU125" s="25">
        <f t="shared" si="129"/>
        <v>52.122</v>
      </c>
      <c r="AV125" s="1">
        <f t="shared" si="130"/>
        <v>0.26</v>
      </c>
      <c r="AW125" s="2">
        <f t="shared" si="131"/>
        <v>74.3</v>
      </c>
      <c r="AX125" s="1">
        <f t="shared" si="132"/>
        <v>75567.1979455899</v>
      </c>
    </row>
    <row r="126" s="1" customFormat="1" spans="1:50">
      <c r="A126" s="6"/>
      <c r="B126" s="6"/>
      <c r="C126" s="9">
        <v>3</v>
      </c>
      <c r="D126" s="12">
        <v>11.8190899369355</v>
      </c>
      <c r="E126" s="13">
        <f t="shared" si="133"/>
        <v>7.14825380025</v>
      </c>
      <c r="F126" s="9" t="s">
        <v>109</v>
      </c>
      <c r="G126" s="6">
        <v>4</v>
      </c>
      <c r="H126" s="11">
        <f t="shared" si="116"/>
        <v>11.8190899369355</v>
      </c>
      <c r="I126" s="11">
        <f t="shared" si="117"/>
        <v>284.969089936935</v>
      </c>
      <c r="J126" s="11">
        <f t="shared" si="118"/>
        <v>0.0764330431234142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1.96410960473476</v>
      </c>
      <c r="P126" s="11">
        <f t="shared" si="121"/>
        <v>0.150122874117804</v>
      </c>
      <c r="Q126" s="16">
        <f t="shared" si="122"/>
        <v>0.0390319472706289</v>
      </c>
      <c r="R126" s="11">
        <f t="shared" si="123"/>
        <v>0.1355172</v>
      </c>
      <c r="S126" s="17">
        <f t="shared" si="124"/>
        <v>0.288022090706043</v>
      </c>
      <c r="T126" s="3">
        <v>0.01</v>
      </c>
      <c r="U126" s="18">
        <f t="shared" si="125"/>
        <v>0.00288022090706043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0.005</v>
      </c>
      <c r="AF126" s="3">
        <v>0.49</v>
      </c>
      <c r="AG126" s="18">
        <f t="shared" si="126"/>
        <v>0.00245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0.0128302209070604</v>
      </c>
      <c r="AU126" s="25">
        <f t="shared" si="129"/>
        <v>52.122</v>
      </c>
      <c r="AV126" s="1">
        <f t="shared" si="130"/>
        <v>0.26</v>
      </c>
      <c r="AW126" s="2">
        <f t="shared" si="131"/>
        <v>74.3</v>
      </c>
      <c r="AX126" s="1">
        <f t="shared" si="132"/>
        <v>86555.0019161318</v>
      </c>
    </row>
    <row r="127" s="1" customFormat="1" spans="1:50">
      <c r="A127" s="6"/>
      <c r="B127" s="6"/>
      <c r="C127" s="9">
        <v>4</v>
      </c>
      <c r="D127" s="12">
        <v>18.5476098916667</v>
      </c>
      <c r="E127" s="13">
        <f t="shared" si="133"/>
        <v>11.8190899369355</v>
      </c>
      <c r="F127" s="9" t="s">
        <v>109</v>
      </c>
      <c r="G127" s="6">
        <v>5</v>
      </c>
      <c r="H127" s="11">
        <f t="shared" si="116"/>
        <v>18.5476098916667</v>
      </c>
      <c r="I127" s="11">
        <f t="shared" si="117"/>
        <v>291.697609891667</v>
      </c>
      <c r="J127" s="11">
        <f t="shared" si="118"/>
        <v>0.168099739081229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1.7232873940861</v>
      </c>
      <c r="O127" s="11">
        <f t="shared" si="134"/>
        <v>0.611919336530848</v>
      </c>
      <c r="P127" s="11">
        <f t="shared" si="121"/>
        <v>0.102863480809595</v>
      </c>
      <c r="Q127" s="16">
        <f t="shared" si="122"/>
        <v>0.0267445050104946</v>
      </c>
      <c r="R127" s="11">
        <f t="shared" si="123"/>
        <v>0.1355172</v>
      </c>
      <c r="S127" s="17">
        <f t="shared" si="124"/>
        <v>0.197351369497706</v>
      </c>
      <c r="T127" s="3">
        <v>0.01</v>
      </c>
      <c r="U127" s="18">
        <f t="shared" si="125"/>
        <v>0.00197351369497706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0.01</v>
      </c>
      <c r="AF127" s="3">
        <v>0.49</v>
      </c>
      <c r="AG127" s="18">
        <f t="shared" si="126"/>
        <v>0.0049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0.0168735136949771</v>
      </c>
      <c r="AU127" s="25">
        <f t="shared" si="129"/>
        <v>52.122</v>
      </c>
      <c r="AV127" s="1">
        <f t="shared" si="130"/>
        <v>0.26</v>
      </c>
      <c r="AW127" s="2">
        <f t="shared" si="131"/>
        <v>74.3</v>
      </c>
      <c r="AX127" s="1">
        <f t="shared" si="132"/>
        <v>113831.789863954</v>
      </c>
    </row>
    <row r="128" s="1" customFormat="1" spans="1:50">
      <c r="A128" s="6"/>
      <c r="B128" s="6"/>
      <c r="C128" s="9">
        <v>5</v>
      </c>
      <c r="D128" s="12">
        <v>19.06051188</v>
      </c>
      <c r="E128" s="13">
        <f t="shared" si="133"/>
        <v>18.5476098916667</v>
      </c>
      <c r="F128" s="9" t="s">
        <v>111</v>
      </c>
      <c r="G128" s="6">
        <v>6</v>
      </c>
      <c r="H128" s="11">
        <f t="shared" si="116"/>
        <v>19.06051188</v>
      </c>
      <c r="I128" s="11">
        <f t="shared" si="117"/>
        <v>292.21051188</v>
      </c>
      <c r="J128" s="11">
        <f t="shared" si="118"/>
        <v>0.178242897150537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1.03027585572125</v>
      </c>
      <c r="P128" s="11">
        <f t="shared" si="121"/>
        <v>0.183639353388005</v>
      </c>
      <c r="Q128" s="16">
        <f t="shared" si="122"/>
        <v>0.0477462318808814</v>
      </c>
      <c r="R128" s="11">
        <f t="shared" si="123"/>
        <v>0.1355172</v>
      </c>
      <c r="S128" s="17">
        <f t="shared" si="124"/>
        <v>0.35232599168874</v>
      </c>
      <c r="T128" s="3">
        <v>0.01</v>
      </c>
      <c r="U128" s="18">
        <f t="shared" si="125"/>
        <v>0.0035232599168874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0.01</v>
      </c>
      <c r="AF128" s="3">
        <v>0.49</v>
      </c>
      <c r="AG128" s="18">
        <f t="shared" si="126"/>
        <v>0.0049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0.0184232599168874</v>
      </c>
      <c r="AU128" s="25">
        <f t="shared" si="129"/>
        <v>52.122</v>
      </c>
      <c r="AV128" s="1">
        <f t="shared" si="130"/>
        <v>0.26</v>
      </c>
      <c r="AW128" s="2">
        <f t="shared" si="131"/>
        <v>74.3</v>
      </c>
      <c r="AX128" s="1">
        <f t="shared" si="132"/>
        <v>124286.659517302</v>
      </c>
    </row>
    <row r="129" s="1" customFormat="1" spans="1:50">
      <c r="A129" s="6"/>
      <c r="B129" s="6"/>
      <c r="C129" s="9">
        <v>6</v>
      </c>
      <c r="D129" s="12">
        <v>23.0953692766667</v>
      </c>
      <c r="E129" s="13">
        <f t="shared" si="133"/>
        <v>19.06051188</v>
      </c>
      <c r="F129" s="9" t="s">
        <v>109</v>
      </c>
      <c r="G129" s="6">
        <v>7</v>
      </c>
      <c r="H129" s="11">
        <f t="shared" si="116"/>
        <v>23.0953692766667</v>
      </c>
      <c r="I129" s="11">
        <f t="shared" si="117"/>
        <v>296.245369276667</v>
      </c>
      <c r="J129" s="11">
        <f t="shared" si="118"/>
        <v>0.280614182396094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1.36785650233325</v>
      </c>
      <c r="P129" s="11">
        <f t="shared" si="121"/>
        <v>0.383839934037426</v>
      </c>
      <c r="Q129" s="16">
        <f t="shared" si="122"/>
        <v>0.0997983828497307</v>
      </c>
      <c r="R129" s="11">
        <f t="shared" si="123"/>
        <v>0.1355172</v>
      </c>
      <c r="S129" s="17">
        <f t="shared" si="124"/>
        <v>0.736425950726038</v>
      </c>
      <c r="T129" s="3">
        <v>0.01</v>
      </c>
      <c r="U129" s="18">
        <f t="shared" si="125"/>
        <v>0.00736425950726038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0.01</v>
      </c>
      <c r="AF129" s="3">
        <v>0.49</v>
      </c>
      <c r="AG129" s="18">
        <f t="shared" si="126"/>
        <v>0.0049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0.0222642595072604</v>
      </c>
      <c r="AU129" s="25">
        <f t="shared" si="129"/>
        <v>52.122</v>
      </c>
      <c r="AV129" s="1">
        <f t="shared" si="130"/>
        <v>0.26</v>
      </c>
      <c r="AW129" s="2">
        <f t="shared" si="131"/>
        <v>74.3</v>
      </c>
      <c r="AX129" s="1">
        <f t="shared" si="132"/>
        <v>150198.740791104</v>
      </c>
    </row>
    <row r="130" s="1" customFormat="1" spans="1:50">
      <c r="A130" s="6"/>
      <c r="B130" s="6"/>
      <c r="C130" s="9">
        <v>7</v>
      </c>
      <c r="D130" s="12">
        <v>25.4129230677419</v>
      </c>
      <c r="E130" s="13">
        <f t="shared" si="133"/>
        <v>23.0953692766667</v>
      </c>
      <c r="F130" s="9" t="s">
        <v>109</v>
      </c>
      <c r="G130" s="6">
        <v>8</v>
      </c>
      <c r="H130" s="11">
        <f t="shared" si="116"/>
        <v>25.4129230677419</v>
      </c>
      <c r="I130" s="11">
        <f t="shared" si="117"/>
        <v>298.562923067742</v>
      </c>
      <c r="J130" s="11">
        <f t="shared" si="118"/>
        <v>0.362168191164989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1.50523656829582</v>
      </c>
      <c r="P130" s="11">
        <f t="shared" si="121"/>
        <v>0.545148805215093</v>
      </c>
      <c r="Q130" s="16">
        <f t="shared" si="122"/>
        <v>0.141738689355924</v>
      </c>
      <c r="R130" s="11">
        <f t="shared" si="123"/>
        <v>0.1355172</v>
      </c>
      <c r="S130" s="17">
        <f t="shared" si="124"/>
        <v>1.04590922300582</v>
      </c>
      <c r="T130" s="3">
        <v>0.01</v>
      </c>
      <c r="U130" s="18">
        <f t="shared" si="125"/>
        <v>0.0104590922300582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0.01</v>
      </c>
      <c r="AF130" s="3">
        <v>0.49</v>
      </c>
      <c r="AG130" s="18">
        <f t="shared" si="126"/>
        <v>0.0049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0.0253590922300582</v>
      </c>
      <c r="AU130" s="25">
        <f t="shared" si="129"/>
        <v>52.122</v>
      </c>
      <c r="AV130" s="1">
        <f t="shared" si="130"/>
        <v>0.26</v>
      </c>
      <c r="AW130" s="2">
        <f t="shared" si="131"/>
        <v>74.3</v>
      </c>
      <c r="AX130" s="1">
        <f t="shared" si="132"/>
        <v>171077.044772953</v>
      </c>
    </row>
    <row r="131" s="1" customFormat="1" spans="1:50">
      <c r="A131" s="6"/>
      <c r="B131" s="6"/>
      <c r="C131" s="9">
        <v>8</v>
      </c>
      <c r="D131" s="12">
        <v>26.9339796751613</v>
      </c>
      <c r="E131" s="13">
        <f t="shared" si="133"/>
        <v>25.4129230677419</v>
      </c>
      <c r="F131" s="9" t="s">
        <v>109</v>
      </c>
      <c r="G131" s="6">
        <v>9</v>
      </c>
      <c r="H131" s="11">
        <f t="shared" si="116"/>
        <v>26.9339796751613</v>
      </c>
      <c r="I131" s="11">
        <f t="shared" si="117"/>
        <v>300.083979675161</v>
      </c>
      <c r="J131" s="11">
        <f t="shared" si="118"/>
        <v>0.427268395043327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1.48130776308073</v>
      </c>
      <c r="P131" s="11">
        <f t="shared" si="121"/>
        <v>0.632915990496724</v>
      </c>
      <c r="Q131" s="16">
        <f t="shared" si="122"/>
        <v>0.164558157529148</v>
      </c>
      <c r="R131" s="11">
        <f t="shared" si="123"/>
        <v>0.1355172</v>
      </c>
      <c r="S131" s="17">
        <f t="shared" si="124"/>
        <v>1.21429720750686</v>
      </c>
      <c r="T131" s="3">
        <v>0.01</v>
      </c>
      <c r="U131" s="18">
        <f t="shared" si="125"/>
        <v>0.0121429720750686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0.01</v>
      </c>
      <c r="AF131" s="3">
        <v>0.49</v>
      </c>
      <c r="AG131" s="18">
        <f t="shared" si="126"/>
        <v>0.0049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0.0270429720750686</v>
      </c>
      <c r="AU131" s="25">
        <f t="shared" si="129"/>
        <v>52.122</v>
      </c>
      <c r="AV131" s="1">
        <f t="shared" si="130"/>
        <v>0.26</v>
      </c>
      <c r="AW131" s="2">
        <f t="shared" si="131"/>
        <v>74.3</v>
      </c>
      <c r="AX131" s="1">
        <f t="shared" si="132"/>
        <v>182436.804224265</v>
      </c>
    </row>
    <row r="132" s="1" customFormat="1" spans="1:50">
      <c r="A132" s="6"/>
      <c r="B132" s="6"/>
      <c r="C132" s="9">
        <v>9</v>
      </c>
      <c r="D132" s="12">
        <v>21.965417835</v>
      </c>
      <c r="E132" s="13">
        <f t="shared" si="133"/>
        <v>26.9339796751613</v>
      </c>
      <c r="F132" s="9" t="s">
        <v>109</v>
      </c>
      <c r="G132" s="6">
        <v>10</v>
      </c>
      <c r="H132" s="11">
        <f t="shared" si="116"/>
        <v>21.965417835</v>
      </c>
      <c r="I132" s="11">
        <f t="shared" si="117"/>
        <v>295.115417835</v>
      </c>
      <c r="J132" s="11">
        <f t="shared" si="118"/>
        <v>0.247432257273013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1.36961177258401</v>
      </c>
      <c r="P132" s="11">
        <f t="shared" si="121"/>
        <v>0.338886132478153</v>
      </c>
      <c r="Q132" s="16">
        <f t="shared" si="122"/>
        <v>0.0881103944443197</v>
      </c>
      <c r="R132" s="11">
        <f t="shared" si="123"/>
        <v>0.1355172</v>
      </c>
      <c r="S132" s="17">
        <f t="shared" si="124"/>
        <v>0.650178681704756</v>
      </c>
      <c r="T132" s="3">
        <v>0.01</v>
      </c>
      <c r="U132" s="18">
        <f t="shared" si="125"/>
        <v>0.00650178681704756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0.0164517868170476</v>
      </c>
      <c r="AU132" s="25">
        <f t="shared" si="129"/>
        <v>52.122</v>
      </c>
      <c r="AV132" s="1">
        <f t="shared" si="130"/>
        <v>0.26</v>
      </c>
      <c r="AW132" s="2">
        <f t="shared" si="131"/>
        <v>74.3</v>
      </c>
      <c r="AX132" s="1">
        <f t="shared" si="132"/>
        <v>110986.743703667</v>
      </c>
    </row>
    <row r="133" s="1" customFormat="1" spans="1:50">
      <c r="A133" s="6"/>
      <c r="B133" s="6"/>
      <c r="C133" s="9">
        <v>10</v>
      </c>
      <c r="D133" s="12">
        <v>16.8606089745161</v>
      </c>
      <c r="E133" s="13">
        <f t="shared" si="133"/>
        <v>21.965417835</v>
      </c>
      <c r="F133" s="9" t="s">
        <v>109</v>
      </c>
      <c r="G133" s="6">
        <v>11</v>
      </c>
      <c r="H133" s="11">
        <f t="shared" si="116"/>
        <v>16.8606089745161</v>
      </c>
      <c r="I133" s="11">
        <f t="shared" si="117"/>
        <v>290.010608974516</v>
      </c>
      <c r="J133" s="11">
        <f t="shared" si="118"/>
        <v>0.138433007202324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0.97918935810056</v>
      </c>
      <c r="O133" s="11">
        <f t="shared" si="134"/>
        <v>0.572756282005293</v>
      </c>
      <c r="P133" s="11">
        <f t="shared" si="121"/>
        <v>0.0792883745120153</v>
      </c>
      <c r="Q133" s="16">
        <f t="shared" si="122"/>
        <v>0.020614977373124</v>
      </c>
      <c r="R133" s="11">
        <f t="shared" si="123"/>
        <v>0.1355172</v>
      </c>
      <c r="S133" s="17">
        <f t="shared" si="124"/>
        <v>0.152120744622262</v>
      </c>
      <c r="T133" s="3">
        <v>0.01</v>
      </c>
      <c r="U133" s="18">
        <f t="shared" si="125"/>
        <v>0.00152120744622262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0.005</v>
      </c>
      <c r="AF133" s="3">
        <v>0.49</v>
      </c>
      <c r="AG133" s="18">
        <f t="shared" si="126"/>
        <v>0.00245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0.0114712074462226</v>
      </c>
      <c r="AU133" s="25">
        <f t="shared" si="129"/>
        <v>52.122</v>
      </c>
      <c r="AV133" s="1">
        <f t="shared" si="130"/>
        <v>0.26</v>
      </c>
      <c r="AW133" s="2">
        <f t="shared" si="131"/>
        <v>74.3</v>
      </c>
      <c r="AX133" s="1">
        <f t="shared" si="132"/>
        <v>77386.8501314549</v>
      </c>
    </row>
    <row r="134" s="1" customFormat="1" spans="1:51">
      <c r="A134" s="6"/>
      <c r="B134" s="6"/>
      <c r="C134" s="9">
        <v>11</v>
      </c>
      <c r="D134" s="12">
        <v>11.6718648006333</v>
      </c>
      <c r="E134" s="13">
        <f t="shared" si="133"/>
        <v>16.8606089745161</v>
      </c>
      <c r="F134" s="9" t="s">
        <v>111</v>
      </c>
      <c r="G134" s="6">
        <v>12</v>
      </c>
      <c r="H134" s="11">
        <f t="shared" si="116"/>
        <v>11.6718648006333</v>
      </c>
      <c r="I134" s="11">
        <f t="shared" si="117"/>
        <v>284.821864800633</v>
      </c>
      <c r="J134" s="11">
        <f t="shared" si="118"/>
        <v>0.0750949747482038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1.01468790749328</v>
      </c>
      <c r="P134" s="11">
        <f t="shared" si="121"/>
        <v>0.0761979627905154</v>
      </c>
      <c r="Q134" s="16">
        <f t="shared" si="122"/>
        <v>0.019811470325534</v>
      </c>
      <c r="R134" s="11">
        <f t="shared" si="123"/>
        <v>0.1355172</v>
      </c>
      <c r="S134" s="17">
        <f t="shared" si="124"/>
        <v>0.146191555946655</v>
      </c>
      <c r="T134" s="3">
        <v>0.01</v>
      </c>
      <c r="U134" s="18">
        <f t="shared" si="125"/>
        <v>0.00146191555946655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0.00695191555946655</v>
      </c>
      <c r="AU134" s="25">
        <f t="shared" si="129"/>
        <v>52.122</v>
      </c>
      <c r="AV134" s="1">
        <f t="shared" si="130"/>
        <v>0.26</v>
      </c>
      <c r="AW134" s="2">
        <f t="shared" si="131"/>
        <v>74.3</v>
      </c>
      <c r="AX134" s="1">
        <f t="shared" si="132"/>
        <v>46898.8857580221</v>
      </c>
      <c r="AY134" s="1">
        <f>SUM(AX123:AX134)</f>
        <v>1220487.48907615</v>
      </c>
    </row>
    <row r="135" s="1" customFormat="1" spans="1:46">
      <c r="A135" s="6"/>
      <c r="B135" s="6"/>
      <c r="C135" s="9">
        <v>12</v>
      </c>
      <c r="D135" s="12">
        <v>7.77310731519355</v>
      </c>
      <c r="E135" s="13">
        <f t="shared" si="133"/>
        <v>11.6718648006333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6.06</v>
      </c>
      <c r="E139" s="9"/>
      <c r="F139" s="9"/>
      <c r="G139" s="6">
        <v>1</v>
      </c>
      <c r="H139" s="11">
        <f t="shared" ref="H139:H150" si="135">E140</f>
        <v>6.06</v>
      </c>
      <c r="I139" s="11">
        <f t="shared" ref="I139:I150" si="136">H139+273.15</f>
        <v>279.21</v>
      </c>
      <c r="J139" s="11">
        <f t="shared" ref="J139:J150" si="137">EXP(($C$18*(I139-$C$16))/($C$19*I139*$C$16))</f>
        <v>0.037775308135173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0.0107546302260838</v>
      </c>
      <c r="Q139" s="16">
        <f t="shared" ref="Q139:Q150" si="141">P139*$B$125</f>
        <v>0.00279620385878178</v>
      </c>
      <c r="R139" s="11">
        <f t="shared" ref="R139:R150" si="142">L139*$B$125</f>
        <v>0.074022</v>
      </c>
      <c r="S139" s="17">
        <f t="shared" ref="S139:S150" si="143">Q139/R139</f>
        <v>0.037775308135173</v>
      </c>
      <c r="T139" s="3">
        <v>0.01</v>
      </c>
      <c r="U139" s="18">
        <f t="shared" ref="U139:U150" si="144">S139*T139</f>
        <v>0.00037775308135173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0.00586775308135173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29.1009688453838</v>
      </c>
      <c r="AZ139" s="2">
        <f t="shared" ref="AZ139:AZ150" si="152">$E$12</f>
        <v>0.4</v>
      </c>
      <c r="BA139" s="1">
        <f t="shared" ref="BA139:BA150" si="153">AZ139*10000*AV139*0.67*AU139*AT139</f>
        <v>116.403875381535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5.46270073222581</v>
      </c>
      <c r="E140" s="13">
        <f t="shared" ref="E140:E151" si="154">D139</f>
        <v>6.06</v>
      </c>
      <c r="F140" s="9" t="s">
        <v>109</v>
      </c>
      <c r="G140" s="6">
        <v>2</v>
      </c>
      <c r="H140" s="11">
        <f t="shared" si="135"/>
        <v>5.46270073222581</v>
      </c>
      <c r="I140" s="11">
        <f t="shared" si="136"/>
        <v>278.612700732226</v>
      </c>
      <c r="J140" s="11">
        <f t="shared" si="137"/>
        <v>0.0350541683886549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0.558645369773916</v>
      </c>
      <c r="P140" s="11">
        <f t="shared" si="140"/>
        <v>0.0195828488615972</v>
      </c>
      <c r="Q140" s="16">
        <f t="shared" si="141"/>
        <v>0.00509154070401528</v>
      </c>
      <c r="R140" s="11">
        <f t="shared" si="142"/>
        <v>0.074022</v>
      </c>
      <c r="S140" s="17">
        <f t="shared" si="143"/>
        <v>0.0687841547650061</v>
      </c>
      <c r="T140" s="3">
        <v>0.01</v>
      </c>
      <c r="U140" s="18">
        <f t="shared" si="144"/>
        <v>0.000687841547650061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0.00617784154765006</v>
      </c>
      <c r="AU140" s="25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30.6388445316902</v>
      </c>
      <c r="AZ140" s="2">
        <f t="shared" si="152"/>
        <v>0.4</v>
      </c>
      <c r="BA140" s="1">
        <f t="shared" si="153"/>
        <v>122.555378126761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7.14825380025</v>
      </c>
      <c r="E141" s="13">
        <f t="shared" si="154"/>
        <v>5.46270073222581</v>
      </c>
      <c r="F141" s="9" t="s">
        <v>109</v>
      </c>
      <c r="G141" s="6">
        <v>3</v>
      </c>
      <c r="H141" s="11">
        <f t="shared" si="135"/>
        <v>7.14825380025</v>
      </c>
      <c r="I141" s="11">
        <f t="shared" si="136"/>
        <v>280.29825380025</v>
      </c>
      <c r="J141" s="11">
        <f t="shared" si="137"/>
        <v>0.0432522027061056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0.823762520912319</v>
      </c>
      <c r="P141" s="11">
        <f t="shared" si="140"/>
        <v>0.0356295435361922</v>
      </c>
      <c r="Q141" s="16">
        <f t="shared" si="141"/>
        <v>0.00926368131940996</v>
      </c>
      <c r="R141" s="11">
        <f t="shared" si="142"/>
        <v>0.074022</v>
      </c>
      <c r="S141" s="17">
        <f t="shared" si="143"/>
        <v>0.125147676628704</v>
      </c>
      <c r="T141" s="3">
        <v>0.01</v>
      </c>
      <c r="U141" s="18">
        <f t="shared" si="144"/>
        <v>0.00125147676628704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0.005</v>
      </c>
      <c r="AF141" s="3">
        <v>0.49</v>
      </c>
      <c r="AG141" s="18">
        <f t="shared" si="145"/>
        <v>0.00245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0.011201476766287</v>
      </c>
      <c r="AU141" s="25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55.5534327840047</v>
      </c>
      <c r="AZ141" s="2">
        <f t="shared" si="152"/>
        <v>0.4</v>
      </c>
      <c r="BA141" s="1">
        <f t="shared" si="153"/>
        <v>222.213731136019</v>
      </c>
    </row>
    <row r="142" s="1" customFormat="1" spans="1:53">
      <c r="A142" s="6"/>
      <c r="B142" s="6"/>
      <c r="C142" s="9">
        <v>3</v>
      </c>
      <c r="D142" s="12">
        <v>11.8190899369355</v>
      </c>
      <c r="E142" s="13">
        <f t="shared" si="154"/>
        <v>7.14825380025</v>
      </c>
      <c r="F142" s="9" t="s">
        <v>109</v>
      </c>
      <c r="G142" s="6">
        <v>4</v>
      </c>
      <c r="H142" s="11">
        <f t="shared" si="135"/>
        <v>11.8190899369355</v>
      </c>
      <c r="I142" s="11">
        <f t="shared" si="136"/>
        <v>284.969089936935</v>
      </c>
      <c r="J142" s="11">
        <f t="shared" si="137"/>
        <v>0.0764330431234142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1.07283297737613</v>
      </c>
      <c r="P142" s="11">
        <f t="shared" si="140"/>
        <v>0.0819998892240104</v>
      </c>
      <c r="Q142" s="16">
        <f t="shared" si="141"/>
        <v>0.0213199711982427</v>
      </c>
      <c r="R142" s="11">
        <f t="shared" si="142"/>
        <v>0.074022</v>
      </c>
      <c r="S142" s="17">
        <f t="shared" si="143"/>
        <v>0.288022090706043</v>
      </c>
      <c r="T142" s="3">
        <v>0.01</v>
      </c>
      <c r="U142" s="18">
        <f t="shared" si="144"/>
        <v>0.00288022090706043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0.0128302209070604</v>
      </c>
      <c r="AU142" s="25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63.6311470028226</v>
      </c>
      <c r="AZ142" s="2">
        <f t="shared" si="152"/>
        <v>0.4</v>
      </c>
      <c r="BA142" s="1">
        <f t="shared" si="153"/>
        <v>254.52458801129</v>
      </c>
    </row>
    <row r="143" s="1" customFormat="1" spans="1:53">
      <c r="A143" s="6"/>
      <c r="B143" s="6"/>
      <c r="C143" s="9">
        <v>4</v>
      </c>
      <c r="D143" s="12">
        <v>18.5476098916667</v>
      </c>
      <c r="E143" s="13">
        <f t="shared" si="154"/>
        <v>11.8190899369355</v>
      </c>
      <c r="F143" s="9" t="s">
        <v>109</v>
      </c>
      <c r="G143" s="6">
        <v>5</v>
      </c>
      <c r="H143" s="11">
        <f t="shared" si="135"/>
        <v>18.5476098916667</v>
      </c>
      <c r="I143" s="11">
        <f t="shared" si="136"/>
        <v>291.697609891667</v>
      </c>
      <c r="J143" s="11">
        <f t="shared" si="137"/>
        <v>0.168099739081229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0.941291433744511</v>
      </c>
      <c r="O143" s="11">
        <f t="shared" si="155"/>
        <v>0.334241654407606</v>
      </c>
      <c r="P143" s="11">
        <f t="shared" si="140"/>
        <v>0.056185934895997</v>
      </c>
      <c r="Q143" s="16">
        <f t="shared" si="141"/>
        <v>0.0146083430729592</v>
      </c>
      <c r="R143" s="11">
        <f t="shared" si="142"/>
        <v>0.074022</v>
      </c>
      <c r="S143" s="17">
        <f t="shared" si="143"/>
        <v>0.197351369497706</v>
      </c>
      <c r="T143" s="3">
        <v>0.01</v>
      </c>
      <c r="U143" s="18">
        <f t="shared" si="144"/>
        <v>0.00197351369497706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0.01</v>
      </c>
      <c r="AF143" s="3">
        <v>0.49</v>
      </c>
      <c r="AG143" s="18">
        <f t="shared" si="145"/>
        <v>0.0049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0.0168735136949771</v>
      </c>
      <c r="AU143" s="25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83.6837524588827</v>
      </c>
      <c r="AZ143" s="2">
        <f t="shared" si="152"/>
        <v>0.4</v>
      </c>
      <c r="BA143" s="1">
        <f t="shared" si="153"/>
        <v>334.735009835531</v>
      </c>
    </row>
    <row r="144" s="1" customFormat="1" spans="1:53">
      <c r="A144" s="6"/>
      <c r="B144" s="6"/>
      <c r="C144" s="9">
        <v>5</v>
      </c>
      <c r="D144" s="12">
        <v>19.06051188</v>
      </c>
      <c r="E144" s="13">
        <f t="shared" si="154"/>
        <v>18.5476098916667</v>
      </c>
      <c r="F144" s="9" t="s">
        <v>111</v>
      </c>
      <c r="G144" s="6">
        <v>6</v>
      </c>
      <c r="H144" s="11">
        <f t="shared" si="135"/>
        <v>19.06051188</v>
      </c>
      <c r="I144" s="11">
        <f t="shared" si="136"/>
        <v>292.21051188</v>
      </c>
      <c r="J144" s="11">
        <f t="shared" si="137"/>
        <v>0.178242897150537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0.562755719511609</v>
      </c>
      <c r="P144" s="11">
        <f t="shared" si="140"/>
        <v>0.100307209833784</v>
      </c>
      <c r="Q144" s="16">
        <f t="shared" si="141"/>
        <v>0.0260798745567839</v>
      </c>
      <c r="R144" s="11">
        <f t="shared" si="142"/>
        <v>0.074022</v>
      </c>
      <c r="S144" s="17">
        <f t="shared" si="143"/>
        <v>0.35232599168874</v>
      </c>
      <c r="T144" s="3">
        <v>0.01</v>
      </c>
      <c r="U144" s="18">
        <f t="shared" si="144"/>
        <v>0.0035232599168874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0.01</v>
      </c>
      <c r="AF144" s="3">
        <v>0.49</v>
      </c>
      <c r="AG144" s="18">
        <f t="shared" si="145"/>
        <v>0.0049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0.0184232599168874</v>
      </c>
      <c r="AU144" s="25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91.3696785530452</v>
      </c>
      <c r="AZ144" s="2">
        <f t="shared" si="152"/>
        <v>0.4</v>
      </c>
      <c r="BA144" s="1">
        <f t="shared" si="153"/>
        <v>365.478714212181</v>
      </c>
    </row>
    <row r="145" s="1" customFormat="1" spans="1:53">
      <c r="A145" s="6"/>
      <c r="B145" s="6"/>
      <c r="C145" s="9">
        <v>6</v>
      </c>
      <c r="D145" s="12">
        <v>23.0953692766667</v>
      </c>
      <c r="E145" s="13">
        <f t="shared" si="154"/>
        <v>19.06051188</v>
      </c>
      <c r="F145" s="9" t="s">
        <v>109</v>
      </c>
      <c r="G145" s="6">
        <v>7</v>
      </c>
      <c r="H145" s="11">
        <f t="shared" si="135"/>
        <v>23.0953692766667</v>
      </c>
      <c r="I145" s="11">
        <f t="shared" si="136"/>
        <v>296.245369276667</v>
      </c>
      <c r="J145" s="11">
        <f t="shared" si="137"/>
        <v>0.280614182396094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0.747148509677825</v>
      </c>
      <c r="P145" s="11">
        <f t="shared" si="140"/>
        <v>0.209660468171703</v>
      </c>
      <c r="Q145" s="16">
        <f t="shared" si="141"/>
        <v>0.0545117217246428</v>
      </c>
      <c r="R145" s="11">
        <f t="shared" si="142"/>
        <v>0.074022</v>
      </c>
      <c r="S145" s="17">
        <f t="shared" si="143"/>
        <v>0.736425950726038</v>
      </c>
      <c r="T145" s="3">
        <v>0.01</v>
      </c>
      <c r="U145" s="18">
        <f t="shared" si="144"/>
        <v>0.00736425950726038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0.01</v>
      </c>
      <c r="AF145" s="3">
        <v>0.49</v>
      </c>
      <c r="AG145" s="18">
        <f t="shared" si="145"/>
        <v>0.0049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0.0222642595072604</v>
      </c>
      <c r="AU145" s="25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110.419016155511</v>
      </c>
      <c r="AZ145" s="2">
        <f t="shared" si="152"/>
        <v>0.4</v>
      </c>
      <c r="BA145" s="1">
        <f t="shared" si="153"/>
        <v>441.676064622043</v>
      </c>
    </row>
    <row r="146" s="1" customFormat="1" spans="1:53">
      <c r="A146" s="6"/>
      <c r="B146" s="6"/>
      <c r="C146" s="9">
        <v>7</v>
      </c>
      <c r="D146" s="12">
        <v>25.4129230677419</v>
      </c>
      <c r="E146" s="13">
        <f t="shared" si="154"/>
        <v>23.0953692766667</v>
      </c>
      <c r="F146" s="9" t="s">
        <v>109</v>
      </c>
      <c r="G146" s="6">
        <v>8</v>
      </c>
      <c r="H146" s="11">
        <f t="shared" si="135"/>
        <v>25.4129230677419</v>
      </c>
      <c r="I146" s="11">
        <f t="shared" si="136"/>
        <v>298.562923067742</v>
      </c>
      <c r="J146" s="11">
        <f t="shared" si="137"/>
        <v>0.362168191164989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0.822188041506121</v>
      </c>
      <c r="P146" s="11">
        <f t="shared" si="140"/>
        <v>0.297770355789757</v>
      </c>
      <c r="Q146" s="16">
        <f t="shared" si="141"/>
        <v>0.0774202925053367</v>
      </c>
      <c r="R146" s="11">
        <f t="shared" si="142"/>
        <v>0.074022</v>
      </c>
      <c r="S146" s="17">
        <f t="shared" si="143"/>
        <v>1.04590922300582</v>
      </c>
      <c r="T146" s="3">
        <v>0.01</v>
      </c>
      <c r="U146" s="18">
        <f t="shared" si="144"/>
        <v>0.0104590922300582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0.01</v>
      </c>
      <c r="AF146" s="3">
        <v>0.49</v>
      </c>
      <c r="AG146" s="18">
        <f t="shared" si="145"/>
        <v>0.0049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0.0253590922300582</v>
      </c>
      <c r="AU146" s="25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125.767758578576</v>
      </c>
      <c r="AZ146" s="2">
        <f t="shared" si="152"/>
        <v>0.4</v>
      </c>
      <c r="BA146" s="1">
        <f t="shared" si="153"/>
        <v>503.071034314303</v>
      </c>
    </row>
    <row r="147" s="1" customFormat="1" spans="1:53">
      <c r="A147" s="6"/>
      <c r="B147" s="6"/>
      <c r="C147" s="9">
        <v>8</v>
      </c>
      <c r="D147" s="12">
        <v>26.9339796751613</v>
      </c>
      <c r="E147" s="13">
        <f t="shared" si="154"/>
        <v>25.4129230677419</v>
      </c>
      <c r="F147" s="9" t="s">
        <v>109</v>
      </c>
      <c r="G147" s="6">
        <v>9</v>
      </c>
      <c r="H147" s="11">
        <f t="shared" si="135"/>
        <v>26.9339796751613</v>
      </c>
      <c r="I147" s="11">
        <f t="shared" si="136"/>
        <v>300.083979675161</v>
      </c>
      <c r="J147" s="11">
        <f t="shared" si="137"/>
        <v>0.427268395043327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0.809117685716365</v>
      </c>
      <c r="P147" s="11">
        <f t="shared" si="140"/>
        <v>0.345710414977202</v>
      </c>
      <c r="Q147" s="16">
        <f t="shared" si="141"/>
        <v>0.0898847078940726</v>
      </c>
      <c r="R147" s="11">
        <f t="shared" si="142"/>
        <v>0.074022</v>
      </c>
      <c r="S147" s="17">
        <f t="shared" si="143"/>
        <v>1.21429720750686</v>
      </c>
      <c r="T147" s="3">
        <v>0.01</v>
      </c>
      <c r="U147" s="18">
        <f t="shared" si="144"/>
        <v>0.0121429720750686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0.01</v>
      </c>
      <c r="AF147" s="3">
        <v>0.49</v>
      </c>
      <c r="AG147" s="18">
        <f t="shared" si="145"/>
        <v>0.0049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0.0270429720750686</v>
      </c>
      <c r="AU147" s="25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134.118916889029</v>
      </c>
      <c r="AZ147" s="2">
        <f t="shared" si="152"/>
        <v>0.4</v>
      </c>
      <c r="BA147" s="1">
        <f t="shared" si="153"/>
        <v>536.475667556115</v>
      </c>
    </row>
    <row r="148" s="1" customFormat="1" spans="1:53">
      <c r="A148" s="6"/>
      <c r="B148" s="6"/>
      <c r="C148" s="9">
        <v>9</v>
      </c>
      <c r="D148" s="12">
        <v>21.965417835</v>
      </c>
      <c r="E148" s="13">
        <f t="shared" si="154"/>
        <v>26.9339796751613</v>
      </c>
      <c r="F148" s="9" t="s">
        <v>109</v>
      </c>
      <c r="G148" s="6">
        <v>10</v>
      </c>
      <c r="H148" s="11">
        <f t="shared" si="135"/>
        <v>21.965417835</v>
      </c>
      <c r="I148" s="11">
        <f t="shared" si="136"/>
        <v>295.115417835</v>
      </c>
      <c r="J148" s="11">
        <f t="shared" si="137"/>
        <v>0.247432257273013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0.748107270739162</v>
      </c>
      <c r="P148" s="11">
        <f t="shared" si="140"/>
        <v>0.185105870681344</v>
      </c>
      <c r="Q148" s="16">
        <f t="shared" si="141"/>
        <v>0.0481275263771494</v>
      </c>
      <c r="R148" s="11">
        <f t="shared" si="142"/>
        <v>0.074022</v>
      </c>
      <c r="S148" s="17">
        <f t="shared" si="143"/>
        <v>0.650178681704756</v>
      </c>
      <c r="T148" s="3">
        <v>0.01</v>
      </c>
      <c r="U148" s="18">
        <f t="shared" si="144"/>
        <v>0.00650178681704756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0.0164517868170476</v>
      </c>
      <c r="AU148" s="25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81.5922089726901</v>
      </c>
      <c r="AZ148" s="2">
        <f t="shared" si="152"/>
        <v>0.4</v>
      </c>
      <c r="BA148" s="1">
        <f t="shared" si="153"/>
        <v>326.36883589076</v>
      </c>
    </row>
    <row r="149" s="1" customFormat="1" spans="1:53">
      <c r="A149" s="6"/>
      <c r="B149" s="6"/>
      <c r="C149" s="9">
        <v>10</v>
      </c>
      <c r="D149" s="12">
        <v>16.8606089745161</v>
      </c>
      <c r="E149" s="13">
        <f t="shared" si="154"/>
        <v>21.965417835</v>
      </c>
      <c r="F149" s="9" t="s">
        <v>109</v>
      </c>
      <c r="G149" s="6">
        <v>11</v>
      </c>
      <c r="H149" s="11">
        <f t="shared" si="135"/>
        <v>16.8606089745161</v>
      </c>
      <c r="I149" s="11">
        <f t="shared" si="136"/>
        <v>290.010608974516</v>
      </c>
      <c r="J149" s="11">
        <f t="shared" si="137"/>
        <v>0.138433007202324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0.534851330054928</v>
      </c>
      <c r="O149" s="11">
        <f t="shared" si="155"/>
        <v>0.312850070002891</v>
      </c>
      <c r="P149" s="11">
        <f t="shared" si="140"/>
        <v>0.0433087759939579</v>
      </c>
      <c r="Q149" s="16">
        <f t="shared" si="141"/>
        <v>0.0112602817584291</v>
      </c>
      <c r="R149" s="11">
        <f t="shared" si="142"/>
        <v>0.074022</v>
      </c>
      <c r="S149" s="17">
        <f t="shared" si="143"/>
        <v>0.152120744622262</v>
      </c>
      <c r="T149" s="3">
        <v>0.01</v>
      </c>
      <c r="U149" s="18">
        <f t="shared" si="144"/>
        <v>0.00152120744622262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0.005</v>
      </c>
      <c r="AF149" s="3">
        <v>0.49</v>
      </c>
      <c r="AG149" s="18">
        <f t="shared" si="145"/>
        <v>0.00245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0.0114712074462226</v>
      </c>
      <c r="AU149" s="25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56.8911550781475</v>
      </c>
      <c r="AZ149" s="2">
        <f t="shared" si="152"/>
        <v>0.4</v>
      </c>
      <c r="BA149" s="1">
        <f t="shared" si="153"/>
        <v>227.56462031259</v>
      </c>
    </row>
    <row r="150" s="1" customFormat="1" spans="1:54">
      <c r="A150" s="6"/>
      <c r="B150" s="6"/>
      <c r="C150" s="9">
        <v>11</v>
      </c>
      <c r="D150" s="12">
        <v>11.6718648006333</v>
      </c>
      <c r="E150" s="13">
        <f t="shared" si="154"/>
        <v>16.8606089745161</v>
      </c>
      <c r="F150" s="9" t="s">
        <v>111</v>
      </c>
      <c r="G150" s="6">
        <v>12</v>
      </c>
      <c r="H150" s="11">
        <f t="shared" si="135"/>
        <v>11.6718648006333</v>
      </c>
      <c r="I150" s="11">
        <f t="shared" si="136"/>
        <v>284.821864800633</v>
      </c>
      <c r="J150" s="11">
        <f t="shared" si="137"/>
        <v>0.0750949747482038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0.554241294008933</v>
      </c>
      <c r="P150" s="11">
        <f t="shared" si="140"/>
        <v>0.0416207359780126</v>
      </c>
      <c r="Q150" s="16">
        <f t="shared" si="141"/>
        <v>0.0108213913542833</v>
      </c>
      <c r="R150" s="11">
        <f t="shared" si="142"/>
        <v>0.074022</v>
      </c>
      <c r="S150" s="17">
        <f t="shared" si="143"/>
        <v>0.146191555946655</v>
      </c>
      <c r="T150" s="3">
        <v>0.01</v>
      </c>
      <c r="U150" s="18">
        <f t="shared" si="144"/>
        <v>0.00146191555946655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0.00695191555946655</v>
      </c>
      <c r="AU150" s="25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34.4778444673698</v>
      </c>
      <c r="AY150" s="1">
        <f>SUM(AX139:AX150)</f>
        <v>897.244724317152</v>
      </c>
      <c r="AZ150" s="2">
        <f t="shared" si="152"/>
        <v>0.4</v>
      </c>
      <c r="BA150" s="1">
        <f t="shared" si="153"/>
        <v>137.911377869479</v>
      </c>
      <c r="BB150" s="1">
        <f>SUM(BA139:BA150)</f>
        <v>3588.97889726861</v>
      </c>
    </row>
    <row r="151" s="1" customFormat="1" spans="1:46">
      <c r="A151" s="6"/>
      <c r="B151" s="6"/>
      <c r="C151" s="9">
        <v>12</v>
      </c>
      <c r="D151" s="12">
        <v>7.77310731519355</v>
      </c>
      <c r="E151" s="13">
        <f t="shared" si="154"/>
        <v>11.6718648006333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I8" sqref="I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752.4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76.9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271.2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2346.3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286.9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8956.27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17.1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8.5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8.9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208225576.575523</v>
      </c>
      <c r="J16" s="7" t="s">
        <v>35</v>
      </c>
      <c r="K16" s="7">
        <f>I16/(10000*1000)</f>
        <v>20.8225576575523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159372592.820491</v>
      </c>
      <c r="J17" s="7" t="s">
        <v>35</v>
      </c>
      <c r="K17" s="7">
        <f>I17/(10000*1000)</f>
        <v>15.9372592820491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-3.42</v>
      </c>
      <c r="E29" s="9"/>
      <c r="F29" s="9"/>
      <c r="G29" s="6">
        <v>1</v>
      </c>
      <c r="H29" s="11">
        <f t="shared" ref="H29:H40" si="0">E30</f>
        <v>-3.42</v>
      </c>
      <c r="I29" s="11">
        <f t="shared" ref="I29:I40" si="1">H29+273.15</f>
        <v>269.73</v>
      </c>
      <c r="J29" s="11">
        <f t="shared" ref="J29:J40" si="2">EXP(($C$18*(I29-$C$16))/($C$19*I29*$C$16))</f>
        <v>0.0110896580956637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0.0110165587660498</v>
      </c>
      <c r="Q29" s="16">
        <f t="shared" ref="Q29:Q40" si="6">P29*$B$31</f>
        <v>0.00143215263958648</v>
      </c>
      <c r="R29" s="11">
        <f t="shared" ref="R29:R40" si="7">L29*$B$31</f>
        <v>0.129143083333333</v>
      </c>
      <c r="S29" s="17">
        <f t="shared" ref="S29:S40" si="8">Q29/R29</f>
        <v>0.0110896580956638</v>
      </c>
      <c r="T29" s="3">
        <v>0.01</v>
      </c>
      <c r="U29" s="18">
        <f t="shared" ref="U29:U40" si="9">S29*T29</f>
        <v>0.000110896580956638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0.0220108965809566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6.40833333333333</v>
      </c>
      <c r="AU29" s="1">
        <f t="shared" ref="AU29:AU40" si="17">AT29*10000*AS29*0.67*AR29*AQ29</f>
        <v>12204.7469927558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-3.64972130764516</v>
      </c>
      <c r="E30" s="13">
        <f t="shared" ref="E30:E41" si="18">D29</f>
        <v>-3.42</v>
      </c>
      <c r="F30" s="9" t="s">
        <v>109</v>
      </c>
      <c r="G30" s="6">
        <v>2</v>
      </c>
      <c r="H30" s="11">
        <f t="shared" si="0"/>
        <v>-3.64972130764516</v>
      </c>
      <c r="I30" s="11">
        <f t="shared" si="1"/>
        <v>269.500278692355</v>
      </c>
      <c r="J30" s="11">
        <f t="shared" si="2"/>
        <v>0.0107536248664093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1.97580010790062</v>
      </c>
      <c r="P30" s="11">
        <f t="shared" si="5"/>
        <v>0.0212470131713742</v>
      </c>
      <c r="Q30" s="16">
        <f t="shared" si="6"/>
        <v>0.00276211171227865</v>
      </c>
      <c r="R30" s="11">
        <f t="shared" si="7"/>
        <v>0.129143083333333</v>
      </c>
      <c r="S30" s="17">
        <f t="shared" si="8"/>
        <v>0.0213879957097611</v>
      </c>
      <c r="T30" s="3">
        <v>0.01</v>
      </c>
      <c r="U30" s="18">
        <f t="shared" si="9"/>
        <v>0.000213879957097611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0.0221138799570976</v>
      </c>
      <c r="AR30" s="25">
        <f t="shared" si="15"/>
        <v>99.3408333333333</v>
      </c>
      <c r="AS30" s="1">
        <f t="shared" si="16"/>
        <v>0.13</v>
      </c>
      <c r="AT30" s="2">
        <f>$E$4/12</f>
        <v>6.40833333333333</v>
      </c>
      <c r="AU30" s="1">
        <f t="shared" si="17"/>
        <v>12261.849893841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0.1536949875</v>
      </c>
      <c r="E31" s="13">
        <f t="shared" si="18"/>
        <v>-3.64972130764516</v>
      </c>
      <c r="F31" s="9" t="s">
        <v>109</v>
      </c>
      <c r="G31" s="6">
        <v>3</v>
      </c>
      <c r="H31" s="11">
        <f t="shared" si="0"/>
        <v>0.1536949875</v>
      </c>
      <c r="I31" s="11">
        <f t="shared" si="1"/>
        <v>273.3036949875</v>
      </c>
      <c r="J31" s="11">
        <f t="shared" si="2"/>
        <v>0.0177792295450431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2.94796142806257</v>
      </c>
      <c r="P31" s="11">
        <f t="shared" si="5"/>
        <v>0.0524124829194577</v>
      </c>
      <c r="Q31" s="16">
        <f t="shared" si="6"/>
        <v>0.0068136227795295</v>
      </c>
      <c r="R31" s="11">
        <f t="shared" si="7"/>
        <v>0.129143083333333</v>
      </c>
      <c r="S31" s="17">
        <f t="shared" si="8"/>
        <v>0.0527602609730385</v>
      </c>
      <c r="T31" s="3">
        <v>0.01</v>
      </c>
      <c r="U31" s="18">
        <f t="shared" si="9"/>
        <v>0.000527602609730385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0.0224276026097304</v>
      </c>
      <c r="AR31" s="25">
        <f t="shared" si="15"/>
        <v>99.3408333333333</v>
      </c>
      <c r="AS31" s="1">
        <f t="shared" si="16"/>
        <v>0.13</v>
      </c>
      <c r="AT31" s="2">
        <f>$E$4/12</f>
        <v>6.40833333333333</v>
      </c>
      <c r="AU31" s="1">
        <f t="shared" si="17"/>
        <v>12435.8048977727</v>
      </c>
    </row>
    <row r="32" s="1" customFormat="1" spans="1:47">
      <c r="A32" s="6"/>
      <c r="B32" s="6"/>
      <c r="C32" s="9">
        <v>3</v>
      </c>
      <c r="D32" s="12">
        <v>2.18839762654839</v>
      </c>
      <c r="E32" s="13">
        <f t="shared" si="18"/>
        <v>0.1536949875</v>
      </c>
      <c r="F32" s="9" t="s">
        <v>109</v>
      </c>
      <c r="G32" s="6">
        <v>4</v>
      </c>
      <c r="H32" s="11">
        <f t="shared" si="0"/>
        <v>2.18839762654839</v>
      </c>
      <c r="I32" s="11">
        <f t="shared" si="1"/>
        <v>275.338397626548</v>
      </c>
      <c r="J32" s="11">
        <f t="shared" si="2"/>
        <v>0.0231339850068121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3.88895727847645</v>
      </c>
      <c r="P32" s="11">
        <f t="shared" si="5"/>
        <v>0.0899670793724071</v>
      </c>
      <c r="Q32" s="16">
        <f t="shared" si="6"/>
        <v>0.0116957203184129</v>
      </c>
      <c r="R32" s="11">
        <f t="shared" si="7"/>
        <v>0.129143083333333</v>
      </c>
      <c r="S32" s="17">
        <f t="shared" si="8"/>
        <v>0.0905640473847518</v>
      </c>
      <c r="T32" s="3">
        <v>0.01</v>
      </c>
      <c r="U32" s="18">
        <f t="shared" si="9"/>
        <v>0.000905640473847518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0.0228056404738475</v>
      </c>
      <c r="AR32" s="25">
        <f t="shared" si="15"/>
        <v>99.3408333333333</v>
      </c>
      <c r="AS32" s="1">
        <f t="shared" si="16"/>
        <v>0.13</v>
      </c>
      <c r="AT32" s="2">
        <f>$E$4/12</f>
        <v>6.40833333333333</v>
      </c>
      <c r="AU32" s="1">
        <f t="shared" si="17"/>
        <v>12645.4218240192</v>
      </c>
    </row>
    <row r="33" s="1" customFormat="1" spans="1:47">
      <c r="A33" s="6"/>
      <c r="B33" s="6"/>
      <c r="C33" s="9">
        <v>4</v>
      </c>
      <c r="D33" s="12">
        <v>9.0078758824</v>
      </c>
      <c r="E33" s="13">
        <f t="shared" si="18"/>
        <v>2.18839762654839</v>
      </c>
      <c r="F33" s="9" t="s">
        <v>109</v>
      </c>
      <c r="G33" s="6">
        <v>5</v>
      </c>
      <c r="H33" s="11">
        <f t="shared" si="0"/>
        <v>9.0078758824</v>
      </c>
      <c r="I33" s="11">
        <f t="shared" si="1"/>
        <v>282.1578758824</v>
      </c>
      <c r="J33" s="11">
        <f t="shared" si="2"/>
        <v>0.0543797279253696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3.60904068914884</v>
      </c>
      <c r="O33" s="11">
        <f t="shared" si="19"/>
        <v>1.18335784328853</v>
      </c>
      <c r="P33" s="11">
        <f t="shared" si="5"/>
        <v>0.0643506775563827</v>
      </c>
      <c r="Q33" s="16">
        <f t="shared" si="6"/>
        <v>0.00836558808232975</v>
      </c>
      <c r="R33" s="11">
        <f t="shared" si="7"/>
        <v>0.129143083333333</v>
      </c>
      <c r="S33" s="17">
        <f t="shared" si="8"/>
        <v>0.0647776703668846</v>
      </c>
      <c r="T33" s="3">
        <v>0.01</v>
      </c>
      <c r="U33" s="18">
        <f t="shared" si="9"/>
        <v>0.000647776703668846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0.0225477767036688</v>
      </c>
      <c r="AR33" s="25">
        <f t="shared" si="15"/>
        <v>99.3408333333333</v>
      </c>
      <c r="AS33" s="1">
        <f t="shared" si="16"/>
        <v>0.13</v>
      </c>
      <c r="AT33" s="2">
        <f>$E$4/12</f>
        <v>6.40833333333333</v>
      </c>
      <c r="AU33" s="1">
        <f t="shared" si="17"/>
        <v>12502.4398213528</v>
      </c>
    </row>
    <row r="34" s="1" customFormat="1" spans="1:47">
      <c r="A34" s="6"/>
      <c r="B34" s="6"/>
      <c r="C34" s="9">
        <v>5</v>
      </c>
      <c r="D34" s="12">
        <v>11.8002129082581</v>
      </c>
      <c r="E34" s="13">
        <f t="shared" si="18"/>
        <v>9.0078758824</v>
      </c>
      <c r="F34" s="9" t="s">
        <v>111</v>
      </c>
      <c r="G34" s="6">
        <v>6</v>
      </c>
      <c r="H34" s="11">
        <f t="shared" si="0"/>
        <v>11.8002129082581</v>
      </c>
      <c r="I34" s="11">
        <f t="shared" si="1"/>
        <v>284.950212908258</v>
      </c>
      <c r="J34" s="11">
        <f t="shared" si="2"/>
        <v>0.0762602317238808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2.11241549906549</v>
      </c>
      <c r="P34" s="11">
        <f t="shared" si="5"/>
        <v>0.161093295455851</v>
      </c>
      <c r="Q34" s="16">
        <f t="shared" si="6"/>
        <v>0.0209421284092607</v>
      </c>
      <c r="R34" s="11">
        <f t="shared" si="7"/>
        <v>0.129143083333333</v>
      </c>
      <c r="S34" s="17">
        <f t="shared" si="8"/>
        <v>0.162162214721222</v>
      </c>
      <c r="T34" s="3">
        <v>0.01</v>
      </c>
      <c r="U34" s="18">
        <f t="shared" si="9"/>
        <v>0.00162162214721222</v>
      </c>
      <c r="V34" s="17"/>
      <c r="W34" s="3"/>
      <c r="X34" s="18"/>
      <c r="Y34" s="19">
        <v>0.02</v>
      </c>
      <c r="Z34" s="3">
        <v>0.21</v>
      </c>
      <c r="AA34" s="20">
        <f t="shared" si="10"/>
        <v>0.0042</v>
      </c>
      <c r="AB34" s="3">
        <v>0.01</v>
      </c>
      <c r="AC34" s="3">
        <v>0.29</v>
      </c>
      <c r="AD34" s="20">
        <f t="shared" si="11"/>
        <v>0.0029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0.0235216221472122</v>
      </c>
      <c r="AR34" s="25">
        <f t="shared" si="15"/>
        <v>99.3408333333333</v>
      </c>
      <c r="AS34" s="1">
        <f t="shared" si="16"/>
        <v>0.13</v>
      </c>
      <c r="AT34" s="2">
        <f>$E$4/12</f>
        <v>6.40833333333333</v>
      </c>
      <c r="AU34" s="1">
        <f t="shared" si="17"/>
        <v>13042.4240607399</v>
      </c>
    </row>
    <row r="35" s="1" customFormat="1" spans="1:47">
      <c r="A35" s="6"/>
      <c r="B35" s="6"/>
      <c r="C35" s="9">
        <v>6</v>
      </c>
      <c r="D35" s="12">
        <v>15.6767681826667</v>
      </c>
      <c r="E35" s="13">
        <f t="shared" si="18"/>
        <v>11.8002129082581</v>
      </c>
      <c r="F35" s="9" t="s">
        <v>109</v>
      </c>
      <c r="G35" s="6">
        <v>7</v>
      </c>
      <c r="H35" s="11">
        <f t="shared" si="0"/>
        <v>15.6767681826667</v>
      </c>
      <c r="I35" s="11">
        <f t="shared" si="1"/>
        <v>288.826768182667</v>
      </c>
      <c r="J35" s="11">
        <f t="shared" si="2"/>
        <v>0.120635554257983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2.94473053694297</v>
      </c>
      <c r="P35" s="11">
        <f t="shared" si="5"/>
        <v>0.355239200464523</v>
      </c>
      <c r="Q35" s="16">
        <f t="shared" si="6"/>
        <v>0.046181096060388</v>
      </c>
      <c r="R35" s="11">
        <f t="shared" si="7"/>
        <v>0.129143083333333</v>
      </c>
      <c r="S35" s="17">
        <f t="shared" si="8"/>
        <v>0.35759635644744</v>
      </c>
      <c r="T35" s="3">
        <v>0.01</v>
      </c>
      <c r="U35" s="18">
        <f t="shared" si="9"/>
        <v>0.0035759635644744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0.0330259635644744</v>
      </c>
      <c r="AR35" s="25">
        <f t="shared" si="15"/>
        <v>99.3408333333333</v>
      </c>
      <c r="AS35" s="1">
        <f t="shared" si="16"/>
        <v>0.13</v>
      </c>
      <c r="AT35" s="2">
        <f>$E$4/12</f>
        <v>6.40833333333333</v>
      </c>
      <c r="AU35" s="1">
        <f t="shared" si="17"/>
        <v>18312.4539254394</v>
      </c>
    </row>
    <row r="36" s="1" customFormat="1" spans="1:47">
      <c r="A36" s="6"/>
      <c r="B36" s="6"/>
      <c r="C36" s="9">
        <v>7</v>
      </c>
      <c r="D36" s="12">
        <v>16.2728366974194</v>
      </c>
      <c r="E36" s="13">
        <f t="shared" si="18"/>
        <v>15.6767681826667</v>
      </c>
      <c r="F36" s="9" t="s">
        <v>109</v>
      </c>
      <c r="G36" s="6">
        <v>8</v>
      </c>
      <c r="H36" s="11">
        <f t="shared" si="0"/>
        <v>16.2728366974194</v>
      </c>
      <c r="I36" s="11">
        <f t="shared" si="1"/>
        <v>289.422836697419</v>
      </c>
      <c r="J36" s="11">
        <f t="shared" si="2"/>
        <v>0.129308779047127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3.58289966981178</v>
      </c>
      <c r="P36" s="11">
        <f t="shared" si="5"/>
        <v>0.463300381751714</v>
      </c>
      <c r="Q36" s="16">
        <f t="shared" si="6"/>
        <v>0.0602290496277228</v>
      </c>
      <c r="R36" s="11">
        <f t="shared" si="7"/>
        <v>0.129143083333333</v>
      </c>
      <c r="S36" s="17">
        <f t="shared" si="8"/>
        <v>0.466374567442104</v>
      </c>
      <c r="T36" s="3">
        <v>0.01</v>
      </c>
      <c r="U36" s="18">
        <f t="shared" si="9"/>
        <v>0.00466374567442104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0.034113745674421</v>
      </c>
      <c r="AR36" s="25">
        <f t="shared" si="15"/>
        <v>99.3408333333333</v>
      </c>
      <c r="AS36" s="1">
        <f t="shared" si="16"/>
        <v>0.13</v>
      </c>
      <c r="AT36" s="2">
        <f>$E$4/12</f>
        <v>6.40833333333333</v>
      </c>
      <c r="AU36" s="1">
        <f t="shared" si="17"/>
        <v>18915.6145184809</v>
      </c>
    </row>
    <row r="37" s="1" customFormat="1" spans="1:47">
      <c r="A37" s="6"/>
      <c r="B37" s="6"/>
      <c r="C37" s="9">
        <v>8</v>
      </c>
      <c r="D37" s="12">
        <v>17.2603589354839</v>
      </c>
      <c r="E37" s="13">
        <f t="shared" si="18"/>
        <v>16.2728366974194</v>
      </c>
      <c r="F37" s="9" t="s">
        <v>109</v>
      </c>
      <c r="G37" s="6">
        <v>9</v>
      </c>
      <c r="H37" s="11">
        <f t="shared" si="0"/>
        <v>17.2603589354839</v>
      </c>
      <c r="I37" s="11">
        <f t="shared" si="1"/>
        <v>290.410358935484</v>
      </c>
      <c r="J37" s="11">
        <f t="shared" si="2"/>
        <v>0.144980753692453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4.1130076213934</v>
      </c>
      <c r="P37" s="11">
        <f t="shared" si="5"/>
        <v>0.59630694489242</v>
      </c>
      <c r="Q37" s="16">
        <f t="shared" si="6"/>
        <v>0.0775199028360146</v>
      </c>
      <c r="R37" s="11">
        <f t="shared" si="7"/>
        <v>0.129143083333333</v>
      </c>
      <c r="S37" s="17">
        <f t="shared" si="8"/>
        <v>0.600263683002882</v>
      </c>
      <c r="T37" s="3">
        <v>0.01</v>
      </c>
      <c r="U37" s="18">
        <f t="shared" si="9"/>
        <v>0.00600263683002882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0.0279026368300288</v>
      </c>
      <c r="AR37" s="25">
        <f t="shared" si="15"/>
        <v>99.3408333333333</v>
      </c>
      <c r="AS37" s="1">
        <f t="shared" si="16"/>
        <v>0.13</v>
      </c>
      <c r="AT37" s="2">
        <f>$E$4/12</f>
        <v>6.40833333333333</v>
      </c>
      <c r="AU37" s="1">
        <f t="shared" si="17"/>
        <v>15471.6379538979</v>
      </c>
    </row>
    <row r="38" s="1" customFormat="1" spans="1:47">
      <c r="A38" s="6"/>
      <c r="B38" s="6"/>
      <c r="C38" s="9">
        <v>9</v>
      </c>
      <c r="D38" s="12">
        <v>13.0209531563</v>
      </c>
      <c r="E38" s="13">
        <f t="shared" si="18"/>
        <v>17.2603589354839</v>
      </c>
      <c r="F38" s="9" t="s">
        <v>109</v>
      </c>
      <c r="G38" s="6">
        <v>10</v>
      </c>
      <c r="H38" s="11">
        <f t="shared" si="0"/>
        <v>13.0209531563</v>
      </c>
      <c r="I38" s="11">
        <f t="shared" si="1"/>
        <v>286.1709531563</v>
      </c>
      <c r="J38" s="11">
        <f t="shared" si="2"/>
        <v>0.0882270540569887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4.51010900983431</v>
      </c>
      <c r="P38" s="11">
        <f t="shared" si="5"/>
        <v>0.397913631413563</v>
      </c>
      <c r="Q38" s="16">
        <f t="shared" si="6"/>
        <v>0.0517287720837632</v>
      </c>
      <c r="R38" s="11">
        <f t="shared" si="7"/>
        <v>0.129143083333333</v>
      </c>
      <c r="S38" s="17">
        <f t="shared" si="8"/>
        <v>0.400553949530889</v>
      </c>
      <c r="T38" s="3">
        <v>0.01</v>
      </c>
      <c r="U38" s="18">
        <f t="shared" si="9"/>
        <v>0.00400553949530889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0.0259055394953089</v>
      </c>
      <c r="AR38" s="25">
        <f t="shared" si="15"/>
        <v>99.3408333333333</v>
      </c>
      <c r="AS38" s="1">
        <f t="shared" si="16"/>
        <v>0.13</v>
      </c>
      <c r="AT38" s="2">
        <f>$E$4/12</f>
        <v>6.40833333333333</v>
      </c>
      <c r="AU38" s="1">
        <f t="shared" si="17"/>
        <v>14364.274262441</v>
      </c>
    </row>
    <row r="39" s="1" customFormat="1" spans="1:47">
      <c r="A39" s="6"/>
      <c r="B39" s="6"/>
      <c r="C39" s="9">
        <v>10</v>
      </c>
      <c r="D39" s="12">
        <v>8.43648900951613</v>
      </c>
      <c r="E39" s="13">
        <f t="shared" si="18"/>
        <v>13.0209531563</v>
      </c>
      <c r="F39" s="9" t="s">
        <v>109</v>
      </c>
      <c r="G39" s="6">
        <v>11</v>
      </c>
      <c r="H39" s="11">
        <f t="shared" si="0"/>
        <v>8.43648900951613</v>
      </c>
      <c r="I39" s="11">
        <f t="shared" si="1"/>
        <v>281.586489009516</v>
      </c>
      <c r="J39" s="11">
        <f t="shared" si="2"/>
        <v>0.0507021452936094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3.90658560949971</v>
      </c>
      <c r="O39" s="11">
        <f t="shared" si="19"/>
        <v>1.19901810225437</v>
      </c>
      <c r="P39" s="11">
        <f t="shared" si="5"/>
        <v>0.0607927900301689</v>
      </c>
      <c r="Q39" s="16">
        <f t="shared" si="6"/>
        <v>0.00790306270392196</v>
      </c>
      <c r="R39" s="11">
        <f t="shared" si="7"/>
        <v>0.129143083333333</v>
      </c>
      <c r="S39" s="17">
        <f t="shared" si="8"/>
        <v>0.0611961748158301</v>
      </c>
      <c r="T39" s="3">
        <v>0.01</v>
      </c>
      <c r="U39" s="18">
        <f t="shared" si="9"/>
        <v>0.000611961748158301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0.0225119617481583</v>
      </c>
      <c r="AR39" s="25">
        <f t="shared" si="15"/>
        <v>99.3408333333333</v>
      </c>
      <c r="AS39" s="1">
        <f t="shared" si="16"/>
        <v>0.13</v>
      </c>
      <c r="AT39" s="2">
        <f>$E$4/12</f>
        <v>6.40833333333333</v>
      </c>
      <c r="AU39" s="1">
        <f t="shared" si="17"/>
        <v>12482.5809087931</v>
      </c>
    </row>
    <row r="40" s="1" customFormat="1" spans="1:48">
      <c r="A40" s="6"/>
      <c r="B40" s="6"/>
      <c r="C40" s="9">
        <v>11</v>
      </c>
      <c r="D40" s="12">
        <v>3.33632273983333</v>
      </c>
      <c r="E40" s="13">
        <f t="shared" si="18"/>
        <v>8.43648900951613</v>
      </c>
      <c r="F40" s="9" t="s">
        <v>111</v>
      </c>
      <c r="G40" s="6">
        <v>12</v>
      </c>
      <c r="H40" s="11">
        <f t="shared" si="0"/>
        <v>3.33632273983333</v>
      </c>
      <c r="I40" s="11">
        <f t="shared" si="1"/>
        <v>276.486322739833</v>
      </c>
      <c r="J40" s="11">
        <f t="shared" si="2"/>
        <v>0.0267925533566602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2.13163364555753</v>
      </c>
      <c r="P40" s="11">
        <f t="shared" si="5"/>
        <v>0.0571119081854522</v>
      </c>
      <c r="Q40" s="16">
        <f t="shared" si="6"/>
        <v>0.00742454806410879</v>
      </c>
      <c r="R40" s="11">
        <f t="shared" si="7"/>
        <v>0.129143083333333</v>
      </c>
      <c r="S40" s="17">
        <f t="shared" si="8"/>
        <v>0.0574908688291512</v>
      </c>
      <c r="T40" s="3">
        <v>0.01</v>
      </c>
      <c r="U40" s="18">
        <f t="shared" si="9"/>
        <v>0.000574908688291512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0.0224749086882915</v>
      </c>
      <c r="AR40" s="25">
        <f t="shared" si="15"/>
        <v>99.3408333333333</v>
      </c>
      <c r="AS40" s="1">
        <f t="shared" si="16"/>
        <v>0.13</v>
      </c>
      <c r="AT40" s="2">
        <f>$E$4/12</f>
        <v>6.40833333333333</v>
      </c>
      <c r="AU40" s="1">
        <f t="shared" si="17"/>
        <v>12462.0354839705</v>
      </c>
      <c r="AV40" s="1">
        <f>SUM(AU29:AU40)</f>
        <v>167101.284543504</v>
      </c>
    </row>
    <row r="41" s="1" customFormat="1" spans="1:46">
      <c r="A41" s="6"/>
      <c r="B41" s="6"/>
      <c r="C41" s="9">
        <v>12</v>
      </c>
      <c r="D41" s="12">
        <v>-3.41427524648387</v>
      </c>
      <c r="E41" s="13">
        <f t="shared" si="18"/>
        <v>3.33632273983333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-3.42</v>
      </c>
      <c r="E44" s="9"/>
      <c r="F44" s="9"/>
      <c r="G44" s="6">
        <v>1</v>
      </c>
      <c r="H44" s="11">
        <f t="shared" ref="H44:H55" si="20">E45</f>
        <v>-3.42</v>
      </c>
      <c r="I44" s="11">
        <f t="shared" ref="I44:I55" si="21">H44+273.15</f>
        <v>269.73</v>
      </c>
      <c r="J44" s="11">
        <f t="shared" ref="J44:J55" si="22">EXP(($C$18*(I44-$C$16))/($C$19*I44*$C$16))</f>
        <v>0.0110896580956637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0.00678938441038123</v>
      </c>
      <c r="Q44" s="16">
        <f t="shared" ref="Q44:Q55" si="26">P44*$B$46</f>
        <v>0.00122208919386862</v>
      </c>
      <c r="R44" s="11">
        <f t="shared" ref="R44:R55" si="27">L44*$B$46</f>
        <v>0.1102008</v>
      </c>
      <c r="S44" s="17">
        <f t="shared" ref="S44:S55" si="28">Q44/R44</f>
        <v>0.0110896580956637</v>
      </c>
      <c r="T44" s="3">
        <v>0.01</v>
      </c>
      <c r="U44" s="18">
        <f t="shared" ref="U44:U55" si="29">S44*T44</f>
        <v>0.000110896580956637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0.0192108965809566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62.7</v>
      </c>
      <c r="AU44" s="1">
        <f t="shared" ref="AU44:AU55" si="37">AT44*10000*AS44*0.67*AR44*AQ44</f>
        <v>88935.4127269723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-3.64972130764516</v>
      </c>
      <c r="E45" s="13">
        <f t="shared" ref="E45:E56" si="38">D44</f>
        <v>-3.42</v>
      </c>
      <c r="F45" s="9" t="s">
        <v>109</v>
      </c>
      <c r="G45" s="6">
        <v>2</v>
      </c>
      <c r="H45" s="11">
        <f t="shared" si="20"/>
        <v>-3.64972130764516</v>
      </c>
      <c r="I45" s="11">
        <f t="shared" si="21"/>
        <v>269.500278692355</v>
      </c>
      <c r="J45" s="11">
        <f t="shared" si="22"/>
        <v>0.0107536248664093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1.21766394892295</v>
      </c>
      <c r="P45" s="11">
        <f t="shared" si="25"/>
        <v>0.013094301320068</v>
      </c>
      <c r="Q45" s="16">
        <f t="shared" si="26"/>
        <v>0.00235697423761224</v>
      </c>
      <c r="R45" s="11">
        <f t="shared" si="27"/>
        <v>0.1102008</v>
      </c>
      <c r="S45" s="17">
        <f t="shared" si="28"/>
        <v>0.0213879957097611</v>
      </c>
      <c r="T45" s="3">
        <v>0.01</v>
      </c>
      <c r="U45" s="18">
        <f t="shared" si="29"/>
        <v>0.000213879957097611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0.0193138799570976</v>
      </c>
      <c r="AR45" s="25">
        <f t="shared" si="35"/>
        <v>61.2226666666667</v>
      </c>
      <c r="AS45" s="1">
        <f t="shared" si="36"/>
        <v>0.18</v>
      </c>
      <c r="AT45" s="2">
        <f>$E$3/12</f>
        <v>62.7</v>
      </c>
      <c r="AU45" s="1">
        <f t="shared" si="37"/>
        <v>89412.1665849986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0.1536949875</v>
      </c>
      <c r="E46" s="13">
        <f t="shared" si="38"/>
        <v>-3.64972130764516</v>
      </c>
      <c r="F46" s="9" t="s">
        <v>109</v>
      </c>
      <c r="G46" s="6">
        <v>3</v>
      </c>
      <c r="H46" s="11">
        <f t="shared" si="20"/>
        <v>0.1536949875</v>
      </c>
      <c r="I46" s="11">
        <f t="shared" si="21"/>
        <v>273.3036949875</v>
      </c>
      <c r="J46" s="11">
        <f t="shared" si="22"/>
        <v>0.0177792295450431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1.81679631426955</v>
      </c>
      <c r="P46" s="11">
        <f t="shared" si="25"/>
        <v>0.0323012387079867</v>
      </c>
      <c r="Q46" s="16">
        <f t="shared" si="26"/>
        <v>0.00581422296743761</v>
      </c>
      <c r="R46" s="11">
        <f t="shared" si="27"/>
        <v>0.1102008</v>
      </c>
      <c r="S46" s="17">
        <f t="shared" si="28"/>
        <v>0.0527602609730384</v>
      </c>
      <c r="T46" s="3">
        <v>0.01</v>
      </c>
      <c r="U46" s="18">
        <f t="shared" si="29"/>
        <v>0.000527602609730384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0.0196276026097304</v>
      </c>
      <c r="AR46" s="25">
        <f t="shared" si="35"/>
        <v>61.2226666666667</v>
      </c>
      <c r="AS46" s="1">
        <f t="shared" si="36"/>
        <v>0.18</v>
      </c>
      <c r="AT46" s="2">
        <f>$E$3/12</f>
        <v>62.7</v>
      </c>
      <c r="AU46" s="1">
        <f t="shared" si="37"/>
        <v>90864.5222039109</v>
      </c>
    </row>
    <row r="47" s="1" customFormat="1" spans="1:47">
      <c r="A47" s="6"/>
      <c r="B47" s="6"/>
      <c r="C47" s="9">
        <v>3</v>
      </c>
      <c r="D47" s="12">
        <v>2.18839762654839</v>
      </c>
      <c r="E47" s="13">
        <f t="shared" si="38"/>
        <v>0.1536949875</v>
      </c>
      <c r="F47" s="9" t="s">
        <v>109</v>
      </c>
      <c r="G47" s="6">
        <v>4</v>
      </c>
      <c r="H47" s="11">
        <f t="shared" si="20"/>
        <v>2.18839762654839</v>
      </c>
      <c r="I47" s="11">
        <f t="shared" si="21"/>
        <v>275.338397626548</v>
      </c>
      <c r="J47" s="11">
        <f t="shared" si="22"/>
        <v>0.0231339850068121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2.39672174222823</v>
      </c>
      <c r="P47" s="11">
        <f t="shared" si="25"/>
        <v>0.0554457248502086</v>
      </c>
      <c r="Q47" s="16">
        <f t="shared" si="26"/>
        <v>0.00998023047303754</v>
      </c>
      <c r="R47" s="11">
        <f t="shared" si="27"/>
        <v>0.1102008</v>
      </c>
      <c r="S47" s="17">
        <f t="shared" si="28"/>
        <v>0.0905640473847516</v>
      </c>
      <c r="T47" s="3">
        <v>0.01</v>
      </c>
      <c r="U47" s="18">
        <f t="shared" si="29"/>
        <v>0.000905640473847516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0.0200056404738475</v>
      </c>
      <c r="AR47" s="25">
        <f t="shared" si="35"/>
        <v>61.2226666666667</v>
      </c>
      <c r="AS47" s="1">
        <f t="shared" si="36"/>
        <v>0.18</v>
      </c>
      <c r="AT47" s="2">
        <f>$E$3/12</f>
        <v>62.7</v>
      </c>
      <c r="AU47" s="1">
        <f t="shared" si="37"/>
        <v>92614.6202969384</v>
      </c>
    </row>
    <row r="48" s="1" customFormat="1" spans="1:47">
      <c r="A48" s="6"/>
      <c r="B48" s="6"/>
      <c r="C48" s="9">
        <v>4</v>
      </c>
      <c r="D48" s="12">
        <v>9.0078758824</v>
      </c>
      <c r="E48" s="13">
        <f t="shared" si="38"/>
        <v>2.18839762654839</v>
      </c>
      <c r="F48" s="9" t="s">
        <v>109</v>
      </c>
      <c r="G48" s="6">
        <v>5</v>
      </c>
      <c r="H48" s="11">
        <f t="shared" si="20"/>
        <v>9.0078758824</v>
      </c>
      <c r="I48" s="11">
        <f t="shared" si="21"/>
        <v>282.1578758824</v>
      </c>
      <c r="J48" s="11">
        <f t="shared" si="22"/>
        <v>0.0543797279253696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2.22421221650912</v>
      </c>
      <c r="O48" s="11">
        <f t="shared" si="39"/>
        <v>0.729290467535568</v>
      </c>
      <c r="P48" s="11">
        <f t="shared" si="25"/>
        <v>0.0396586172031498</v>
      </c>
      <c r="Q48" s="16">
        <f t="shared" si="26"/>
        <v>0.00713855109656697</v>
      </c>
      <c r="R48" s="11">
        <f t="shared" si="27"/>
        <v>0.1102008</v>
      </c>
      <c r="S48" s="17">
        <f t="shared" si="28"/>
        <v>0.0647776703668845</v>
      </c>
      <c r="T48" s="3">
        <v>0.01</v>
      </c>
      <c r="U48" s="18">
        <f t="shared" si="29"/>
        <v>0.000647776703668845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0.0197477767036688</v>
      </c>
      <c r="AR48" s="25">
        <f t="shared" si="35"/>
        <v>61.2226666666667</v>
      </c>
      <c r="AS48" s="1">
        <f t="shared" si="36"/>
        <v>0.18</v>
      </c>
      <c r="AT48" s="2">
        <f>$E$3/12</f>
        <v>62.7</v>
      </c>
      <c r="AU48" s="1">
        <f t="shared" si="37"/>
        <v>91420.8592076769</v>
      </c>
    </row>
    <row r="49" s="1" customFormat="1" spans="1:47">
      <c r="A49" s="6"/>
      <c r="B49" s="6"/>
      <c r="C49" s="9">
        <v>5</v>
      </c>
      <c r="D49" s="12">
        <v>11.8002129082581</v>
      </c>
      <c r="E49" s="13">
        <f t="shared" si="38"/>
        <v>9.0078758824</v>
      </c>
      <c r="F49" s="9" t="s">
        <v>111</v>
      </c>
      <c r="G49" s="6">
        <v>6</v>
      </c>
      <c r="H49" s="11">
        <f t="shared" si="20"/>
        <v>11.8002129082581</v>
      </c>
      <c r="I49" s="11">
        <f t="shared" si="21"/>
        <v>284.950212908258</v>
      </c>
      <c r="J49" s="11">
        <f t="shared" si="22"/>
        <v>0.0762602317238808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1.30185851699909</v>
      </c>
      <c r="P49" s="11">
        <f t="shared" si="25"/>
        <v>0.0992800321780581</v>
      </c>
      <c r="Q49" s="16">
        <f t="shared" si="26"/>
        <v>0.0178704057920505</v>
      </c>
      <c r="R49" s="11">
        <f t="shared" si="27"/>
        <v>0.1102008</v>
      </c>
      <c r="S49" s="17">
        <f t="shared" si="28"/>
        <v>0.162162214721222</v>
      </c>
      <c r="T49" s="3">
        <v>0.01</v>
      </c>
      <c r="U49" s="18">
        <f t="shared" si="29"/>
        <v>0.00162162214721222</v>
      </c>
      <c r="V49" s="17"/>
      <c r="W49" s="3"/>
      <c r="X49" s="18"/>
      <c r="Y49" s="19">
        <v>0.02</v>
      </c>
      <c r="Z49" s="3">
        <v>0.29</v>
      </c>
      <c r="AA49" s="20">
        <f t="shared" si="30"/>
        <v>0.0058</v>
      </c>
      <c r="AB49" s="3">
        <v>0.01</v>
      </c>
      <c r="AC49" s="3">
        <v>0.28</v>
      </c>
      <c r="AD49" s="20">
        <f t="shared" si="31"/>
        <v>0.0028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0.0207216221472122</v>
      </c>
      <c r="AR49" s="25">
        <f t="shared" si="35"/>
        <v>61.2226666666667</v>
      </c>
      <c r="AS49" s="1">
        <f t="shared" si="36"/>
        <v>0.18</v>
      </c>
      <c r="AT49" s="2">
        <f>$E$3/12</f>
        <v>62.7</v>
      </c>
      <c r="AU49" s="1">
        <f t="shared" si="37"/>
        <v>95929.2040467025</v>
      </c>
    </row>
    <row r="50" s="1" customFormat="1" spans="1:47">
      <c r="A50" s="6"/>
      <c r="B50" s="6"/>
      <c r="C50" s="9">
        <v>6</v>
      </c>
      <c r="D50" s="12">
        <v>15.6767681826667</v>
      </c>
      <c r="E50" s="13">
        <f t="shared" si="38"/>
        <v>11.8002129082581</v>
      </c>
      <c r="F50" s="9" t="s">
        <v>109</v>
      </c>
      <c r="G50" s="6">
        <v>7</v>
      </c>
      <c r="H50" s="11">
        <f t="shared" si="20"/>
        <v>15.6767681826667</v>
      </c>
      <c r="I50" s="11">
        <f t="shared" si="21"/>
        <v>288.826768182667</v>
      </c>
      <c r="J50" s="11">
        <f t="shared" si="22"/>
        <v>0.120635554257983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1.81480515148769</v>
      </c>
      <c r="P50" s="11">
        <f t="shared" si="25"/>
        <v>0.218930025319961</v>
      </c>
      <c r="Q50" s="16">
        <f t="shared" si="26"/>
        <v>0.039407404557593</v>
      </c>
      <c r="R50" s="11">
        <f t="shared" si="27"/>
        <v>0.1102008</v>
      </c>
      <c r="S50" s="17">
        <f t="shared" si="28"/>
        <v>0.357596356447439</v>
      </c>
      <c r="T50" s="3">
        <v>0.01</v>
      </c>
      <c r="U50" s="18">
        <f t="shared" si="29"/>
        <v>0.00357596356447439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0.0316259635644744</v>
      </c>
      <c r="AR50" s="25">
        <f t="shared" si="35"/>
        <v>61.2226666666667</v>
      </c>
      <c r="AS50" s="1">
        <f t="shared" si="36"/>
        <v>0.18</v>
      </c>
      <c r="AT50" s="2">
        <f>$E$3/12</f>
        <v>62.7</v>
      </c>
      <c r="AU50" s="1">
        <f t="shared" si="37"/>
        <v>146410.039252559</v>
      </c>
    </row>
    <row r="51" s="1" customFormat="1" spans="1:47">
      <c r="A51" s="6"/>
      <c r="B51" s="6"/>
      <c r="C51" s="9">
        <v>7</v>
      </c>
      <c r="D51" s="12">
        <v>16.2728366974194</v>
      </c>
      <c r="E51" s="13">
        <f t="shared" si="38"/>
        <v>15.6767681826667</v>
      </c>
      <c r="F51" s="9" t="s">
        <v>109</v>
      </c>
      <c r="G51" s="6">
        <v>8</v>
      </c>
      <c r="H51" s="11">
        <f t="shared" si="20"/>
        <v>16.2728366974194</v>
      </c>
      <c r="I51" s="11">
        <f t="shared" si="21"/>
        <v>289.422836697419</v>
      </c>
      <c r="J51" s="11">
        <f t="shared" si="22"/>
        <v>0.129308779047127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2.2081017928344</v>
      </c>
      <c r="P51" s="11">
        <f t="shared" si="25"/>
        <v>0.285526946843187</v>
      </c>
      <c r="Q51" s="16">
        <f t="shared" si="26"/>
        <v>0.0513948504317737</v>
      </c>
      <c r="R51" s="11">
        <f t="shared" si="27"/>
        <v>0.1102008</v>
      </c>
      <c r="S51" s="17">
        <f t="shared" si="28"/>
        <v>0.466374567442103</v>
      </c>
      <c r="T51" s="3">
        <v>0.01</v>
      </c>
      <c r="U51" s="18">
        <f t="shared" si="29"/>
        <v>0.00466374567442103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0.032713745674421</v>
      </c>
      <c r="AR51" s="25">
        <f t="shared" si="35"/>
        <v>61.2226666666667</v>
      </c>
      <c r="AS51" s="1">
        <f t="shared" si="36"/>
        <v>0.18</v>
      </c>
      <c r="AT51" s="2">
        <f>$E$3/12</f>
        <v>62.7</v>
      </c>
      <c r="AU51" s="1">
        <f t="shared" si="37"/>
        <v>151445.845389844</v>
      </c>
    </row>
    <row r="52" s="1" customFormat="1" spans="1:47">
      <c r="A52" s="6"/>
      <c r="B52" s="6"/>
      <c r="C52" s="9">
        <v>8</v>
      </c>
      <c r="D52" s="12">
        <v>17.2603589354839</v>
      </c>
      <c r="E52" s="13">
        <f t="shared" si="38"/>
        <v>16.2728366974194</v>
      </c>
      <c r="F52" s="9" t="s">
        <v>109</v>
      </c>
      <c r="G52" s="6">
        <v>9</v>
      </c>
      <c r="H52" s="11">
        <f t="shared" si="20"/>
        <v>17.2603589354839</v>
      </c>
      <c r="I52" s="11">
        <f t="shared" si="21"/>
        <v>290.410358935484</v>
      </c>
      <c r="J52" s="11">
        <f t="shared" si="22"/>
        <v>0.144980753692453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2.53480151265788</v>
      </c>
      <c r="P52" s="11">
        <f t="shared" si="25"/>
        <v>0.36749743376591</v>
      </c>
      <c r="Q52" s="16">
        <f t="shared" si="26"/>
        <v>0.0661495380778639</v>
      </c>
      <c r="R52" s="11">
        <f t="shared" si="27"/>
        <v>0.1102008</v>
      </c>
      <c r="S52" s="17">
        <f t="shared" si="28"/>
        <v>0.600263683002881</v>
      </c>
      <c r="T52" s="3">
        <v>0.01</v>
      </c>
      <c r="U52" s="18">
        <f t="shared" si="29"/>
        <v>0.00600263683002881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0.0251026368300288</v>
      </c>
      <c r="AR52" s="25">
        <f t="shared" si="35"/>
        <v>61.2226666666667</v>
      </c>
      <c r="AS52" s="1">
        <f t="shared" si="36"/>
        <v>0.18</v>
      </c>
      <c r="AT52" s="2">
        <f>$E$3/12</f>
        <v>62.7</v>
      </c>
      <c r="AU52" s="1">
        <f t="shared" si="37"/>
        <v>116210.78472865</v>
      </c>
    </row>
    <row r="53" s="1" customFormat="1" spans="1:47">
      <c r="A53" s="6"/>
      <c r="B53" s="6"/>
      <c r="C53" s="9">
        <v>9</v>
      </c>
      <c r="D53" s="12">
        <v>13.0209531563</v>
      </c>
      <c r="E53" s="13">
        <f t="shared" si="38"/>
        <v>17.2603589354839</v>
      </c>
      <c r="F53" s="9" t="s">
        <v>109</v>
      </c>
      <c r="G53" s="6">
        <v>10</v>
      </c>
      <c r="H53" s="11">
        <f t="shared" si="20"/>
        <v>13.0209531563</v>
      </c>
      <c r="I53" s="11">
        <f t="shared" si="21"/>
        <v>286.1709531563</v>
      </c>
      <c r="J53" s="11">
        <f t="shared" si="22"/>
        <v>0.0882270540569887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2.77953074555864</v>
      </c>
      <c r="P53" s="11">
        <f t="shared" si="25"/>
        <v>0.245229809341464</v>
      </c>
      <c r="Q53" s="16">
        <f t="shared" si="26"/>
        <v>0.0441413656814635</v>
      </c>
      <c r="R53" s="11">
        <f t="shared" si="27"/>
        <v>0.1102008</v>
      </c>
      <c r="S53" s="17">
        <f t="shared" si="28"/>
        <v>0.400553949530888</v>
      </c>
      <c r="T53" s="3">
        <v>0.01</v>
      </c>
      <c r="U53" s="18">
        <f t="shared" si="29"/>
        <v>0.00400553949530888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0.0231055394953089</v>
      </c>
      <c r="AR53" s="25">
        <f t="shared" si="35"/>
        <v>61.2226666666667</v>
      </c>
      <c r="AS53" s="1">
        <f t="shared" si="36"/>
        <v>0.18</v>
      </c>
      <c r="AT53" s="2">
        <f>$E$3/12</f>
        <v>62.7</v>
      </c>
      <c r="AU53" s="1">
        <f t="shared" si="37"/>
        <v>106965.371586646</v>
      </c>
    </row>
    <row r="54" s="1" customFormat="1" spans="1:47">
      <c r="A54" s="6"/>
      <c r="B54" s="6"/>
      <c r="C54" s="9">
        <v>10</v>
      </c>
      <c r="D54" s="12">
        <v>8.43648900951613</v>
      </c>
      <c r="E54" s="13">
        <f t="shared" si="38"/>
        <v>13.0209531563</v>
      </c>
      <c r="F54" s="9" t="s">
        <v>109</v>
      </c>
      <c r="G54" s="6">
        <v>11</v>
      </c>
      <c r="H54" s="11">
        <f t="shared" si="20"/>
        <v>8.43648900951613</v>
      </c>
      <c r="I54" s="11">
        <f t="shared" si="21"/>
        <v>281.586489009516</v>
      </c>
      <c r="J54" s="11">
        <f t="shared" si="22"/>
        <v>0.0507021452936094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2.40758588940631</v>
      </c>
      <c r="O54" s="11">
        <f t="shared" si="39"/>
        <v>0.738941713477526</v>
      </c>
      <c r="P54" s="11">
        <f t="shared" si="25"/>
        <v>0.0374659301202462</v>
      </c>
      <c r="Q54" s="16">
        <f t="shared" si="26"/>
        <v>0.00674386742164431</v>
      </c>
      <c r="R54" s="11">
        <f t="shared" si="27"/>
        <v>0.1102008</v>
      </c>
      <c r="S54" s="17">
        <f t="shared" si="28"/>
        <v>0.06119617481583</v>
      </c>
      <c r="T54" s="3">
        <v>0.01</v>
      </c>
      <c r="U54" s="18">
        <f t="shared" si="29"/>
        <v>0.0006119617481583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0.0197119617481583</v>
      </c>
      <c r="AR54" s="25">
        <f t="shared" si="35"/>
        <v>61.2226666666667</v>
      </c>
      <c r="AS54" s="1">
        <f t="shared" si="36"/>
        <v>0.18</v>
      </c>
      <c r="AT54" s="2">
        <f>$E$3/12</f>
        <v>62.7</v>
      </c>
      <c r="AU54" s="1">
        <f t="shared" si="37"/>
        <v>91255.0565426786</v>
      </c>
    </row>
    <row r="55" s="1" customFormat="1" spans="1:48">
      <c r="A55" s="6"/>
      <c r="B55" s="6"/>
      <c r="C55" s="9">
        <v>11</v>
      </c>
      <c r="D55" s="12">
        <v>3.33632273983333</v>
      </c>
      <c r="E55" s="13">
        <f t="shared" si="38"/>
        <v>8.43648900951613</v>
      </c>
      <c r="F55" s="9" t="s">
        <v>111</v>
      </c>
      <c r="G55" s="6">
        <v>12</v>
      </c>
      <c r="H55" s="11">
        <f t="shared" si="20"/>
        <v>3.33632273983333</v>
      </c>
      <c r="I55" s="11">
        <f t="shared" si="21"/>
        <v>276.486322739833</v>
      </c>
      <c r="J55" s="11">
        <f t="shared" si="22"/>
        <v>0.0267925533566602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1.31370245002395</v>
      </c>
      <c r="P55" s="11">
        <f t="shared" si="25"/>
        <v>0.0351974429870417</v>
      </c>
      <c r="Q55" s="16">
        <f t="shared" si="26"/>
        <v>0.00633553973766752</v>
      </c>
      <c r="R55" s="11">
        <f t="shared" si="27"/>
        <v>0.1102008</v>
      </c>
      <c r="S55" s="17">
        <f t="shared" si="28"/>
        <v>0.0574908688291511</v>
      </c>
      <c r="T55" s="3">
        <v>0.01</v>
      </c>
      <c r="U55" s="18">
        <f t="shared" si="29"/>
        <v>0.000574908688291511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0.0196749086882915</v>
      </c>
      <c r="AR55" s="25">
        <f t="shared" si="35"/>
        <v>61.2226666666667</v>
      </c>
      <c r="AS55" s="1">
        <f t="shared" si="36"/>
        <v>0.18</v>
      </c>
      <c r="AT55" s="2">
        <f>$E$3/12</f>
        <v>62.7</v>
      </c>
      <c r="AU55" s="1">
        <f t="shared" si="37"/>
        <v>91083.5221659168</v>
      </c>
      <c r="AV55" s="1">
        <f>SUM(AU44:AU55)</f>
        <v>1252547.40473349</v>
      </c>
    </row>
    <row r="56" s="1" customFormat="1" spans="1:46">
      <c r="A56" s="6"/>
      <c r="B56" s="6"/>
      <c r="C56" s="9">
        <v>12</v>
      </c>
      <c r="D56" s="12">
        <v>-3.41427524648387</v>
      </c>
      <c r="E56" s="13">
        <f t="shared" si="38"/>
        <v>3.33632273983333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-3.42</v>
      </c>
      <c r="E60" s="9"/>
      <c r="F60" s="9"/>
      <c r="G60" s="6">
        <v>1</v>
      </c>
      <c r="H60" s="11">
        <f t="shared" ref="H60:H71" si="40">E61</f>
        <v>-3.42</v>
      </c>
      <c r="I60" s="11">
        <f t="shared" ref="I60:I71" si="41">H60+273.15</f>
        <v>269.73</v>
      </c>
      <c r="J60" s="11">
        <f t="shared" ref="J60:J71" si="42">EXP(($C$18*(I60-$C$16))/($C$19*I60*$C$16))</f>
        <v>0.0110896580956637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0.0153004012745873</v>
      </c>
      <c r="Q60" s="16">
        <f t="shared" ref="Q60:Q71" si="46">P60*$B$62</f>
        <v>0.00153004012745873</v>
      </c>
      <c r="R60" s="11">
        <f t="shared" ref="R60:R71" si="47">L60*$B$62</f>
        <v>0.13797</v>
      </c>
      <c r="S60" s="17">
        <f t="shared" ref="S60:S71" si="48">Q60/R60</f>
        <v>0.0110896580956637</v>
      </c>
      <c r="T60" s="3">
        <v>0.01</v>
      </c>
      <c r="U60" s="18">
        <f t="shared" ref="U60:U71" si="49">S60*T60</f>
        <v>0.000110896580956637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0.0124108965809566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22.6</v>
      </c>
      <c r="AU60" s="1">
        <f t="shared" ref="AU60:AU71" si="57">AT60*10000*AS60*0.67*AR60*AQ60</f>
        <v>25928.1220780998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-3.64972130764516</v>
      </c>
      <c r="E61" s="13">
        <f t="shared" ref="E61:E72" si="58">D60</f>
        <v>-3.42</v>
      </c>
      <c r="F61" s="9" t="s">
        <v>109</v>
      </c>
      <c r="G61" s="6">
        <v>2</v>
      </c>
      <c r="H61" s="11">
        <f t="shared" si="40"/>
        <v>-3.64972130764516</v>
      </c>
      <c r="I61" s="11">
        <f t="shared" si="41"/>
        <v>269.500278692355</v>
      </c>
      <c r="J61" s="11">
        <f t="shared" si="42"/>
        <v>0.0107536248664093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2.74409959872541</v>
      </c>
      <c r="P61" s="11">
        <f t="shared" si="45"/>
        <v>0.0295090176807573</v>
      </c>
      <c r="Q61" s="16">
        <f t="shared" si="46"/>
        <v>0.00295090176807573</v>
      </c>
      <c r="R61" s="11">
        <f t="shared" si="47"/>
        <v>0.13797</v>
      </c>
      <c r="S61" s="17">
        <f t="shared" si="48"/>
        <v>0.0213879957097611</v>
      </c>
      <c r="T61" s="3">
        <v>0.01</v>
      </c>
      <c r="U61" s="18">
        <f t="shared" si="49"/>
        <v>0.000213879957097611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0.0125138799570976</v>
      </c>
      <c r="AR61" s="25">
        <f t="shared" si="55"/>
        <v>137.97</v>
      </c>
      <c r="AS61" s="1">
        <f t="shared" si="56"/>
        <v>0.1</v>
      </c>
      <c r="AT61" s="2">
        <f>$E$5/12</f>
        <v>22.6</v>
      </c>
      <c r="AU61" s="1">
        <f t="shared" si="57"/>
        <v>26143.268947722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0.1536949875</v>
      </c>
      <c r="E62" s="13">
        <f t="shared" si="58"/>
        <v>-3.64972130764516</v>
      </c>
      <c r="F62" s="9" t="s">
        <v>109</v>
      </c>
      <c r="G62" s="6">
        <v>3</v>
      </c>
      <c r="H62" s="11">
        <f t="shared" si="40"/>
        <v>0.1536949875</v>
      </c>
      <c r="I62" s="11">
        <f t="shared" si="41"/>
        <v>273.3036949875</v>
      </c>
      <c r="J62" s="11">
        <f t="shared" si="42"/>
        <v>0.0177792295450431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4.09429058104466</v>
      </c>
      <c r="P62" s="11">
        <f t="shared" si="45"/>
        <v>0.072793332064501</v>
      </c>
      <c r="Q62" s="16">
        <f t="shared" si="46"/>
        <v>0.0072793332064501</v>
      </c>
      <c r="R62" s="11">
        <f t="shared" si="47"/>
        <v>0.13797</v>
      </c>
      <c r="S62" s="17">
        <f t="shared" si="48"/>
        <v>0.0527602609730383</v>
      </c>
      <c r="T62" s="3">
        <v>0.01</v>
      </c>
      <c r="U62" s="18">
        <f t="shared" si="49"/>
        <v>0.000527602609730383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0.0128276026097304</v>
      </c>
      <c r="AR62" s="25">
        <f t="shared" si="55"/>
        <v>137.97</v>
      </c>
      <c r="AS62" s="1">
        <f t="shared" si="56"/>
        <v>0.1</v>
      </c>
      <c r="AT62" s="2">
        <f>$E$5/12</f>
        <v>22.6</v>
      </c>
      <c r="AU62" s="1">
        <f t="shared" si="57"/>
        <v>26798.6800361207</v>
      </c>
    </row>
    <row r="63" s="1" customFormat="1" spans="1:47">
      <c r="A63" s="6"/>
      <c r="B63" s="6"/>
      <c r="C63" s="9">
        <v>3</v>
      </c>
      <c r="D63" s="12">
        <v>2.18839762654839</v>
      </c>
      <c r="E63" s="13">
        <f t="shared" si="58"/>
        <v>0.1536949875</v>
      </c>
      <c r="F63" s="9" t="s">
        <v>109</v>
      </c>
      <c r="G63" s="6">
        <v>4</v>
      </c>
      <c r="H63" s="11">
        <f t="shared" si="40"/>
        <v>2.18839762654839</v>
      </c>
      <c r="I63" s="11">
        <f t="shared" si="41"/>
        <v>275.338397626548</v>
      </c>
      <c r="J63" s="11">
        <f t="shared" si="42"/>
        <v>0.0231339850068121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5.40119724898015</v>
      </c>
      <c r="P63" s="11">
        <f t="shared" si="45"/>
        <v>0.124951216176742</v>
      </c>
      <c r="Q63" s="16">
        <f t="shared" si="46"/>
        <v>0.0124951216176742</v>
      </c>
      <c r="R63" s="11">
        <f t="shared" si="47"/>
        <v>0.13797</v>
      </c>
      <c r="S63" s="17">
        <f t="shared" si="48"/>
        <v>0.0905640473847516</v>
      </c>
      <c r="T63" s="3">
        <v>0.01</v>
      </c>
      <c r="U63" s="18">
        <f t="shared" si="49"/>
        <v>0.000905640473847516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0.0132056404738475</v>
      </c>
      <c r="AR63" s="25">
        <f t="shared" si="55"/>
        <v>137.97</v>
      </c>
      <c r="AS63" s="1">
        <f t="shared" si="56"/>
        <v>0.1</v>
      </c>
      <c r="AT63" s="2">
        <f>$E$5/12</f>
        <v>22.6</v>
      </c>
      <c r="AU63" s="1">
        <f t="shared" si="57"/>
        <v>27588.4547173482</v>
      </c>
    </row>
    <row r="64" s="1" customFormat="1" spans="1:47">
      <c r="A64" s="6"/>
      <c r="B64" s="6"/>
      <c r="C64" s="9">
        <v>4</v>
      </c>
      <c r="D64" s="12">
        <v>9.0078758824</v>
      </c>
      <c r="E64" s="13">
        <f t="shared" si="58"/>
        <v>2.18839762654839</v>
      </c>
      <c r="F64" s="9" t="s">
        <v>109</v>
      </c>
      <c r="G64" s="6">
        <v>5</v>
      </c>
      <c r="H64" s="11">
        <f t="shared" si="40"/>
        <v>9.0078758824</v>
      </c>
      <c r="I64" s="11">
        <f t="shared" si="41"/>
        <v>282.1578758824</v>
      </c>
      <c r="J64" s="11">
        <f t="shared" si="42"/>
        <v>0.0543797279253696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5.01243373116324</v>
      </c>
      <c r="O64" s="11">
        <f t="shared" si="59"/>
        <v>1.64351230164017</v>
      </c>
      <c r="P64" s="11">
        <f t="shared" si="45"/>
        <v>0.0893737518051905</v>
      </c>
      <c r="Q64" s="16">
        <f t="shared" si="46"/>
        <v>0.00893737518051905</v>
      </c>
      <c r="R64" s="11">
        <f t="shared" si="47"/>
        <v>0.13797</v>
      </c>
      <c r="S64" s="17">
        <f t="shared" si="48"/>
        <v>0.0647776703668844</v>
      </c>
      <c r="T64" s="3">
        <v>0.01</v>
      </c>
      <c r="U64" s="18">
        <f t="shared" si="49"/>
        <v>0.000647776703668844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0.0129477767036688</v>
      </c>
      <c r="AR64" s="25">
        <f t="shared" si="55"/>
        <v>137.97</v>
      </c>
      <c r="AS64" s="1">
        <f t="shared" si="56"/>
        <v>0.1</v>
      </c>
      <c r="AT64" s="2">
        <f>$E$5/12</f>
        <v>22.6</v>
      </c>
      <c r="AU64" s="1">
        <f t="shared" si="57"/>
        <v>27049.7407518342</v>
      </c>
    </row>
    <row r="65" s="1" customFormat="1" spans="1:47">
      <c r="A65" s="6"/>
      <c r="B65" s="6"/>
      <c r="C65" s="9">
        <v>5</v>
      </c>
      <c r="D65" s="12">
        <v>11.8002129082581</v>
      </c>
      <c r="E65" s="13">
        <f t="shared" si="58"/>
        <v>9.0078758824</v>
      </c>
      <c r="F65" s="9" t="s">
        <v>111</v>
      </c>
      <c r="G65" s="6">
        <v>6</v>
      </c>
      <c r="H65" s="11">
        <f t="shared" si="40"/>
        <v>11.8002129082581</v>
      </c>
      <c r="I65" s="11">
        <f t="shared" si="41"/>
        <v>284.950212908258</v>
      </c>
      <c r="J65" s="11">
        <f t="shared" si="42"/>
        <v>0.0762602317238808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2.93383854983498</v>
      </c>
      <c r="P65" s="11">
        <f t="shared" si="45"/>
        <v>0.22373520765087</v>
      </c>
      <c r="Q65" s="16">
        <f t="shared" si="46"/>
        <v>0.022373520765087</v>
      </c>
      <c r="R65" s="11">
        <f t="shared" si="47"/>
        <v>0.13797</v>
      </c>
      <c r="S65" s="17">
        <f t="shared" si="48"/>
        <v>0.162162214721222</v>
      </c>
      <c r="T65" s="3">
        <v>0.01</v>
      </c>
      <c r="U65" s="18">
        <f t="shared" si="49"/>
        <v>0.00162162214721222</v>
      </c>
      <c r="V65" s="17"/>
      <c r="W65" s="3"/>
      <c r="X65" s="18"/>
      <c r="Y65" s="19">
        <v>0.02</v>
      </c>
      <c r="Z65" s="3">
        <v>0.06</v>
      </c>
      <c r="AA65" s="20">
        <f t="shared" si="50"/>
        <v>0.0012</v>
      </c>
      <c r="AB65" s="3">
        <v>0.01</v>
      </c>
      <c r="AC65" s="3">
        <v>0.63</v>
      </c>
      <c r="AD65" s="20">
        <f t="shared" si="51"/>
        <v>0.0063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0.0139216221472122</v>
      </c>
      <c r="AR65" s="25">
        <f t="shared" si="55"/>
        <v>137.97</v>
      </c>
      <c r="AS65" s="1">
        <f t="shared" si="56"/>
        <v>0.1</v>
      </c>
      <c r="AT65" s="2">
        <f>$E$5/12</f>
        <v>22.6</v>
      </c>
      <c r="AU65" s="1">
        <f t="shared" si="57"/>
        <v>29084.2419162495</v>
      </c>
    </row>
    <row r="66" s="1" customFormat="1" spans="1:47">
      <c r="A66" s="6"/>
      <c r="B66" s="6"/>
      <c r="C66" s="9">
        <v>6</v>
      </c>
      <c r="D66" s="12">
        <v>15.6767681826667</v>
      </c>
      <c r="E66" s="13">
        <f t="shared" si="58"/>
        <v>11.8002129082581</v>
      </c>
      <c r="F66" s="9" t="s">
        <v>109</v>
      </c>
      <c r="G66" s="6">
        <v>7</v>
      </c>
      <c r="H66" s="11">
        <f t="shared" si="40"/>
        <v>15.6767681826667</v>
      </c>
      <c r="I66" s="11">
        <f t="shared" si="41"/>
        <v>288.826768182667</v>
      </c>
      <c r="J66" s="11">
        <f t="shared" si="42"/>
        <v>0.120635554257983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4.08980334218411</v>
      </c>
      <c r="P66" s="11">
        <f t="shared" si="45"/>
        <v>0.493375692990532</v>
      </c>
      <c r="Q66" s="16">
        <f t="shared" si="46"/>
        <v>0.0493375692990532</v>
      </c>
      <c r="R66" s="11">
        <f t="shared" si="47"/>
        <v>0.13797</v>
      </c>
      <c r="S66" s="17">
        <f t="shared" si="48"/>
        <v>0.357596356447439</v>
      </c>
      <c r="T66" s="3">
        <v>0.01</v>
      </c>
      <c r="U66" s="18">
        <f t="shared" si="49"/>
        <v>0.00357596356447439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0.0216259635644744</v>
      </c>
      <c r="AR66" s="25">
        <f t="shared" si="55"/>
        <v>137.97</v>
      </c>
      <c r="AS66" s="1">
        <f t="shared" si="56"/>
        <v>0.1</v>
      </c>
      <c r="AT66" s="2">
        <f>$E$5/12</f>
        <v>22.6</v>
      </c>
      <c r="AU66" s="1">
        <f t="shared" si="57"/>
        <v>45179.7031502626</v>
      </c>
    </row>
    <row r="67" s="1" customFormat="1" spans="1:47">
      <c r="A67" s="6"/>
      <c r="B67" s="6"/>
      <c r="C67" s="9">
        <v>7</v>
      </c>
      <c r="D67" s="12">
        <v>16.2728366974194</v>
      </c>
      <c r="E67" s="13">
        <f t="shared" si="58"/>
        <v>15.6767681826667</v>
      </c>
      <c r="F67" s="9" t="s">
        <v>109</v>
      </c>
      <c r="G67" s="6">
        <v>8</v>
      </c>
      <c r="H67" s="11">
        <f t="shared" si="40"/>
        <v>16.2728366974194</v>
      </c>
      <c r="I67" s="11">
        <f t="shared" si="41"/>
        <v>289.422836697419</v>
      </c>
      <c r="J67" s="11">
        <f t="shared" si="42"/>
        <v>0.129308779047127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4.97612764919358</v>
      </c>
      <c r="P67" s="11">
        <f t="shared" si="45"/>
        <v>0.64345699069987</v>
      </c>
      <c r="Q67" s="16">
        <f t="shared" si="46"/>
        <v>0.064345699069987</v>
      </c>
      <c r="R67" s="11">
        <f t="shared" si="47"/>
        <v>0.13797</v>
      </c>
      <c r="S67" s="17">
        <f t="shared" si="48"/>
        <v>0.466374567442103</v>
      </c>
      <c r="T67" s="3">
        <v>0.01</v>
      </c>
      <c r="U67" s="18">
        <f t="shared" si="49"/>
        <v>0.00466374567442103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0.022713745674421</v>
      </c>
      <c r="AR67" s="25">
        <f t="shared" si="55"/>
        <v>137.97</v>
      </c>
      <c r="AS67" s="1">
        <f t="shared" si="56"/>
        <v>0.1</v>
      </c>
      <c r="AT67" s="2">
        <f>$E$5/12</f>
        <v>22.6</v>
      </c>
      <c r="AU67" s="1">
        <f t="shared" si="57"/>
        <v>47452.2341601774</v>
      </c>
    </row>
    <row r="68" s="1" customFormat="1" spans="1:47">
      <c r="A68" s="6"/>
      <c r="B68" s="6"/>
      <c r="C68" s="9">
        <v>8</v>
      </c>
      <c r="D68" s="12">
        <v>17.2603589354839</v>
      </c>
      <c r="E68" s="13">
        <f t="shared" si="58"/>
        <v>16.2728366974194</v>
      </c>
      <c r="F68" s="9" t="s">
        <v>109</v>
      </c>
      <c r="G68" s="6">
        <v>9</v>
      </c>
      <c r="H68" s="11">
        <f t="shared" si="40"/>
        <v>17.2603589354839</v>
      </c>
      <c r="I68" s="11">
        <f t="shared" si="41"/>
        <v>290.410358935484</v>
      </c>
      <c r="J68" s="11">
        <f t="shared" si="42"/>
        <v>0.144980753692453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5.71237065849371</v>
      </c>
      <c r="P68" s="11">
        <f t="shared" si="45"/>
        <v>0.828183803439074</v>
      </c>
      <c r="Q68" s="16">
        <f t="shared" si="46"/>
        <v>0.0828183803439074</v>
      </c>
      <c r="R68" s="11">
        <f t="shared" si="47"/>
        <v>0.13797</v>
      </c>
      <c r="S68" s="17">
        <f t="shared" si="48"/>
        <v>0.60026368300288</v>
      </c>
      <c r="T68" s="3">
        <v>0.01</v>
      </c>
      <c r="U68" s="18">
        <f t="shared" si="49"/>
        <v>0.0060026368300288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0.0183026368300288</v>
      </c>
      <c r="AR68" s="25">
        <f t="shared" si="55"/>
        <v>137.97</v>
      </c>
      <c r="AS68" s="1">
        <f t="shared" si="56"/>
        <v>0.1</v>
      </c>
      <c r="AT68" s="2">
        <f>$E$5/12</f>
        <v>22.6</v>
      </c>
      <c r="AU68" s="1">
        <f t="shared" si="57"/>
        <v>38236.8025536745</v>
      </c>
    </row>
    <row r="69" s="1" customFormat="1" spans="1:47">
      <c r="A69" s="6"/>
      <c r="B69" s="6"/>
      <c r="C69" s="9">
        <v>9</v>
      </c>
      <c r="D69" s="12">
        <v>13.0209531563</v>
      </c>
      <c r="E69" s="13">
        <f t="shared" si="58"/>
        <v>17.2603589354839</v>
      </c>
      <c r="F69" s="9" t="s">
        <v>109</v>
      </c>
      <c r="G69" s="6">
        <v>10</v>
      </c>
      <c r="H69" s="11">
        <f t="shared" si="40"/>
        <v>13.0209531563</v>
      </c>
      <c r="I69" s="11">
        <f t="shared" si="41"/>
        <v>286.1709531563</v>
      </c>
      <c r="J69" s="11">
        <f t="shared" si="42"/>
        <v>0.0882270540569887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6.26388685505463</v>
      </c>
      <c r="P69" s="11">
        <f t="shared" si="45"/>
        <v>0.552644284167766</v>
      </c>
      <c r="Q69" s="16">
        <f t="shared" si="46"/>
        <v>0.0552644284167766</v>
      </c>
      <c r="R69" s="11">
        <f t="shared" si="47"/>
        <v>0.13797</v>
      </c>
      <c r="S69" s="17">
        <f t="shared" si="48"/>
        <v>0.400553949530888</v>
      </c>
      <c r="T69" s="3">
        <v>0.01</v>
      </c>
      <c r="U69" s="18">
        <f t="shared" si="49"/>
        <v>0.00400553949530888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0.0163055394953089</v>
      </c>
      <c r="AR69" s="25">
        <f t="shared" si="55"/>
        <v>137.97</v>
      </c>
      <c r="AS69" s="1">
        <f t="shared" si="56"/>
        <v>0.1</v>
      </c>
      <c r="AT69" s="2">
        <f>$E$5/12</f>
        <v>22.6</v>
      </c>
      <c r="AU69" s="1">
        <f t="shared" si="57"/>
        <v>34064.5831528683</v>
      </c>
    </row>
    <row r="70" s="1" customFormat="1" spans="1:47">
      <c r="A70" s="6"/>
      <c r="B70" s="6"/>
      <c r="C70" s="9">
        <v>10</v>
      </c>
      <c r="D70" s="12">
        <v>8.43648900951613</v>
      </c>
      <c r="E70" s="13">
        <f t="shared" si="58"/>
        <v>13.0209531563</v>
      </c>
      <c r="F70" s="9" t="s">
        <v>109</v>
      </c>
      <c r="G70" s="6">
        <v>11</v>
      </c>
      <c r="H70" s="11">
        <f t="shared" si="40"/>
        <v>8.43648900951613</v>
      </c>
      <c r="I70" s="11">
        <f t="shared" si="41"/>
        <v>281.586489009516</v>
      </c>
      <c r="J70" s="11">
        <f t="shared" si="42"/>
        <v>0.0507021452936094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5.42568044234252</v>
      </c>
      <c r="O70" s="11">
        <f t="shared" si="59"/>
        <v>1.66526212854434</v>
      </c>
      <c r="P70" s="11">
        <f t="shared" si="45"/>
        <v>0.0844323623934005</v>
      </c>
      <c r="Q70" s="16">
        <f t="shared" si="46"/>
        <v>0.00844323623934005</v>
      </c>
      <c r="R70" s="11">
        <f t="shared" si="47"/>
        <v>0.13797</v>
      </c>
      <c r="S70" s="17">
        <f t="shared" si="48"/>
        <v>0.0611961748158299</v>
      </c>
      <c r="T70" s="3">
        <v>0.01</v>
      </c>
      <c r="U70" s="18">
        <f t="shared" si="49"/>
        <v>0.000611961748158299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0.0129119617481583</v>
      </c>
      <c r="AR70" s="25">
        <f t="shared" si="55"/>
        <v>137.97</v>
      </c>
      <c r="AS70" s="1">
        <f t="shared" si="56"/>
        <v>0.1</v>
      </c>
      <c r="AT70" s="2">
        <f>$E$5/12</f>
        <v>22.6</v>
      </c>
      <c r="AU70" s="1">
        <f t="shared" si="57"/>
        <v>26974.9182333609</v>
      </c>
    </row>
    <row r="71" s="1" customFormat="1" spans="1:48">
      <c r="A71" s="6"/>
      <c r="B71" s="6"/>
      <c r="C71" s="9">
        <v>11</v>
      </c>
      <c r="D71" s="12">
        <v>3.33632273983333</v>
      </c>
      <c r="E71" s="13">
        <f t="shared" si="58"/>
        <v>8.43648900951613</v>
      </c>
      <c r="F71" s="9" t="s">
        <v>111</v>
      </c>
      <c r="G71" s="6">
        <v>12</v>
      </c>
      <c r="H71" s="11">
        <f t="shared" si="40"/>
        <v>3.33632273983333</v>
      </c>
      <c r="I71" s="11">
        <f t="shared" si="41"/>
        <v>276.486322739833</v>
      </c>
      <c r="J71" s="11">
        <f t="shared" si="42"/>
        <v>0.0267925533566602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2.96052976615094</v>
      </c>
      <c r="P71" s="11">
        <f t="shared" si="45"/>
        <v>0.0793201517235797</v>
      </c>
      <c r="Q71" s="16">
        <f t="shared" si="46"/>
        <v>0.00793201517235797</v>
      </c>
      <c r="R71" s="11">
        <f t="shared" si="47"/>
        <v>0.13797</v>
      </c>
      <c r="S71" s="17">
        <f t="shared" si="48"/>
        <v>0.0574908688291511</v>
      </c>
      <c r="T71" s="3">
        <v>0.01</v>
      </c>
      <c r="U71" s="18">
        <f t="shared" si="49"/>
        <v>0.000574908688291511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0.0128749086882915</v>
      </c>
      <c r="AR71" s="25">
        <f t="shared" si="55"/>
        <v>137.97</v>
      </c>
      <c r="AS71" s="1">
        <f t="shared" si="56"/>
        <v>0.1</v>
      </c>
      <c r="AT71" s="2">
        <f>$E$5/12</f>
        <v>22.6</v>
      </c>
      <c r="AU71" s="1">
        <f t="shared" si="57"/>
        <v>26897.5091393984</v>
      </c>
      <c r="AV71" s="1">
        <f>SUM(AU60:AU71)</f>
        <v>381398.258837117</v>
      </c>
    </row>
    <row r="72" s="1" customFormat="1" spans="1:46">
      <c r="A72" s="6"/>
      <c r="B72" s="6"/>
      <c r="C72" s="9">
        <v>12</v>
      </c>
      <c r="D72" s="12">
        <v>-3.41427524648387</v>
      </c>
      <c r="E72" s="13">
        <f t="shared" si="58"/>
        <v>3.33632273983333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-3.42</v>
      </c>
      <c r="E76" s="9"/>
      <c r="F76" s="9"/>
      <c r="G76" s="6">
        <v>1</v>
      </c>
      <c r="H76" s="11">
        <f t="shared" ref="H76:H87" si="60">E77</f>
        <v>-3.42</v>
      </c>
      <c r="I76" s="11">
        <f t="shared" ref="I76:I87" si="61">H76+273.15</f>
        <v>269.73</v>
      </c>
      <c r="J76" s="11">
        <f t="shared" ref="J76:J87" si="62">EXP(($C$18*(I76-$C$16))/($C$19*I76*$C$16))</f>
        <v>0.0110896580956637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0.000867899746021009</v>
      </c>
      <c r="Q76" s="16">
        <f t="shared" ref="Q76:Q87" si="66">P76*$B$78</f>
        <v>0.000112826966982731</v>
      </c>
      <c r="R76" s="11">
        <f t="shared" ref="R76:R87" si="67">L76*$B$78</f>
        <v>0.0101740708333333</v>
      </c>
      <c r="S76" s="17">
        <f t="shared" ref="S76:S87" si="68">Q76/R76</f>
        <v>0.0110896580956638</v>
      </c>
      <c r="T76" s="3">
        <v>0.01</v>
      </c>
      <c r="U76" s="18">
        <f t="shared" ref="U76:U87" si="69">S76*T76</f>
        <v>0.000110896580956638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0.0117108965809566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23.9083333333333</v>
      </c>
      <c r="AU76" s="1">
        <f t="shared" ref="AU76:AU87" si="77">AT76*10000*AS76*0.67*AR76*AQ76</f>
        <v>1908.57401893124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-3.64972130764516</v>
      </c>
      <c r="E77" s="13">
        <f t="shared" ref="E77:E88" si="78">D76</f>
        <v>-3.42</v>
      </c>
      <c r="F77" s="9" t="s">
        <v>109</v>
      </c>
      <c r="G77" s="6">
        <v>2</v>
      </c>
      <c r="H77" s="11">
        <f t="shared" si="60"/>
        <v>-3.64972130764516</v>
      </c>
      <c r="I77" s="11">
        <f t="shared" si="61"/>
        <v>269.500278692355</v>
      </c>
      <c r="J77" s="11">
        <f t="shared" si="62"/>
        <v>0.0107536248664093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0.155656266920646</v>
      </c>
      <c r="P77" s="11">
        <f t="shared" si="65"/>
        <v>0.0016738691025703</v>
      </c>
      <c r="Q77" s="16">
        <f t="shared" si="66"/>
        <v>0.000217602983334138</v>
      </c>
      <c r="R77" s="11">
        <f t="shared" si="67"/>
        <v>0.0101740708333333</v>
      </c>
      <c r="S77" s="17">
        <f t="shared" si="68"/>
        <v>0.0213879957097611</v>
      </c>
      <c r="T77" s="3">
        <v>0.01</v>
      </c>
      <c r="U77" s="18">
        <f t="shared" si="69"/>
        <v>0.000213879957097611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0.0118138799570976</v>
      </c>
      <c r="AR77" s="25">
        <f t="shared" si="74"/>
        <v>7.82620833333333</v>
      </c>
      <c r="AS77" s="1">
        <f t="shared" si="75"/>
        <v>0.13</v>
      </c>
      <c r="AT77" s="2">
        <f t="shared" si="76"/>
        <v>23.9083333333333</v>
      </c>
      <c r="AU77" s="1">
        <f t="shared" si="77"/>
        <v>1925.35765242384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0.1536949875</v>
      </c>
      <c r="E78" s="13">
        <f t="shared" si="78"/>
        <v>-3.64972130764516</v>
      </c>
      <c r="F78" s="9" t="s">
        <v>109</v>
      </c>
      <c r="G78" s="6">
        <v>3</v>
      </c>
      <c r="H78" s="11">
        <f t="shared" si="60"/>
        <v>0.1536949875</v>
      </c>
      <c r="I78" s="11">
        <f t="shared" si="61"/>
        <v>273.3036949875</v>
      </c>
      <c r="J78" s="11">
        <f t="shared" si="62"/>
        <v>0.0177792295450431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0.232244481151409</v>
      </c>
      <c r="P78" s="11">
        <f t="shared" si="65"/>
        <v>0.00412912794096034</v>
      </c>
      <c r="Q78" s="16">
        <f t="shared" si="66"/>
        <v>0.000536786632324844</v>
      </c>
      <c r="R78" s="11">
        <f t="shared" si="67"/>
        <v>0.0101740708333333</v>
      </c>
      <c r="S78" s="17">
        <f t="shared" si="68"/>
        <v>0.0527602609730385</v>
      </c>
      <c r="T78" s="3">
        <v>0.01</v>
      </c>
      <c r="U78" s="18">
        <f t="shared" si="69"/>
        <v>0.000527602609730385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0.0121276026097304</v>
      </c>
      <c r="AR78" s="25">
        <f t="shared" si="74"/>
        <v>7.82620833333333</v>
      </c>
      <c r="AS78" s="1">
        <f t="shared" si="75"/>
        <v>0.13</v>
      </c>
      <c r="AT78" s="2">
        <f t="shared" si="76"/>
        <v>23.9083333333333</v>
      </c>
      <c r="AU78" s="1">
        <f t="shared" si="77"/>
        <v>1976.48635122379</v>
      </c>
    </row>
    <row r="79" s="1" customFormat="1" spans="1:47">
      <c r="A79" s="6"/>
      <c r="B79" s="6"/>
      <c r="C79" s="9">
        <v>3</v>
      </c>
      <c r="D79" s="12">
        <v>2.18839762654839</v>
      </c>
      <c r="E79" s="13">
        <f t="shared" si="78"/>
        <v>0.1536949875</v>
      </c>
      <c r="F79" s="9" t="s">
        <v>109</v>
      </c>
      <c r="G79" s="6">
        <v>4</v>
      </c>
      <c r="H79" s="11">
        <f t="shared" si="60"/>
        <v>2.18839762654839</v>
      </c>
      <c r="I79" s="11">
        <f t="shared" si="61"/>
        <v>275.338397626548</v>
      </c>
      <c r="J79" s="11">
        <f t="shared" si="62"/>
        <v>0.0231339850068121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0.306377436543782</v>
      </c>
      <c r="P79" s="11">
        <f t="shared" si="65"/>
        <v>0.00708773102342938</v>
      </c>
      <c r="Q79" s="16">
        <f t="shared" si="66"/>
        <v>0.000921405033045819</v>
      </c>
      <c r="R79" s="11">
        <f t="shared" si="67"/>
        <v>0.0101740708333333</v>
      </c>
      <c r="S79" s="17">
        <f t="shared" si="68"/>
        <v>0.0905640473847519</v>
      </c>
      <c r="T79" s="3">
        <v>0.01</v>
      </c>
      <c r="U79" s="18">
        <f t="shared" si="69"/>
        <v>0.000905640473847519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0.0125056404738475</v>
      </c>
      <c r="AR79" s="25">
        <f t="shared" si="74"/>
        <v>7.82620833333333</v>
      </c>
      <c r="AS79" s="1">
        <f t="shared" si="75"/>
        <v>0.13</v>
      </c>
      <c r="AT79" s="2">
        <f t="shared" si="76"/>
        <v>23.9083333333333</v>
      </c>
      <c r="AU79" s="1">
        <f t="shared" si="77"/>
        <v>2038.09677025861</v>
      </c>
    </row>
    <row r="80" s="1" customFormat="1" spans="1:47">
      <c r="A80" s="6"/>
      <c r="B80" s="6"/>
      <c r="C80" s="9">
        <v>4</v>
      </c>
      <c r="D80" s="12">
        <v>9.0078758824</v>
      </c>
      <c r="E80" s="13">
        <f t="shared" si="78"/>
        <v>2.18839762654839</v>
      </c>
      <c r="F80" s="9" t="s">
        <v>109</v>
      </c>
      <c r="G80" s="6">
        <v>5</v>
      </c>
      <c r="H80" s="11">
        <f t="shared" si="60"/>
        <v>9.0078758824</v>
      </c>
      <c r="I80" s="11">
        <f t="shared" si="61"/>
        <v>282.1578758824</v>
      </c>
      <c r="J80" s="11">
        <f t="shared" si="62"/>
        <v>0.0543797279253696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0.284325220244335</v>
      </c>
      <c r="O80" s="11">
        <f t="shared" si="79"/>
        <v>0.0932265686093509</v>
      </c>
      <c r="P80" s="11">
        <f t="shared" si="65"/>
        <v>0.00506963543639231</v>
      </c>
      <c r="Q80" s="16">
        <f t="shared" si="66"/>
        <v>0.000659052606731</v>
      </c>
      <c r="R80" s="11">
        <f t="shared" si="67"/>
        <v>0.0101740708333333</v>
      </c>
      <c r="S80" s="17">
        <f t="shared" si="68"/>
        <v>0.0647776703668847</v>
      </c>
      <c r="T80" s="3">
        <v>0.01</v>
      </c>
      <c r="U80" s="18">
        <f t="shared" si="69"/>
        <v>0.000647776703668847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0.0122477767036688</v>
      </c>
      <c r="AR80" s="25">
        <f t="shared" si="74"/>
        <v>7.82620833333333</v>
      </c>
      <c r="AS80" s="1">
        <f t="shared" si="75"/>
        <v>0.13</v>
      </c>
      <c r="AT80" s="2">
        <f t="shared" si="76"/>
        <v>23.9083333333333</v>
      </c>
      <c r="AU80" s="1">
        <f t="shared" si="77"/>
        <v>1996.07162822235</v>
      </c>
    </row>
    <row r="81" s="1" customFormat="1" spans="1:47">
      <c r="A81" s="6"/>
      <c r="B81" s="6"/>
      <c r="C81" s="9">
        <v>5</v>
      </c>
      <c r="D81" s="12">
        <v>11.8002129082581</v>
      </c>
      <c r="E81" s="13">
        <f t="shared" si="78"/>
        <v>9.0078758824</v>
      </c>
      <c r="F81" s="9" t="s">
        <v>111</v>
      </c>
      <c r="G81" s="6">
        <v>6</v>
      </c>
      <c r="H81" s="11">
        <f t="shared" si="60"/>
        <v>11.8002129082581</v>
      </c>
      <c r="I81" s="11">
        <f t="shared" si="61"/>
        <v>284.950212908258</v>
      </c>
      <c r="J81" s="11">
        <f t="shared" si="62"/>
        <v>0.0762602317238808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0.166419016506292</v>
      </c>
      <c r="P81" s="11">
        <f t="shared" si="65"/>
        <v>0.0126911527620302</v>
      </c>
      <c r="Q81" s="16">
        <f t="shared" si="66"/>
        <v>0.00164984985906392</v>
      </c>
      <c r="R81" s="11">
        <f t="shared" si="67"/>
        <v>0.0101740708333333</v>
      </c>
      <c r="S81" s="17">
        <f t="shared" si="68"/>
        <v>0.162162214721223</v>
      </c>
      <c r="T81" s="3">
        <v>0.01</v>
      </c>
      <c r="U81" s="18">
        <f t="shared" si="69"/>
        <v>0.00162162214721223</v>
      </c>
      <c r="V81" s="17"/>
      <c r="W81" s="3"/>
      <c r="X81" s="18"/>
      <c r="Y81" s="19">
        <v>0.02</v>
      </c>
      <c r="Z81" s="3">
        <v>0.17</v>
      </c>
      <c r="AA81" s="20">
        <f t="shared" si="70"/>
        <v>0.0034</v>
      </c>
      <c r="AB81" s="3">
        <v>0.01</v>
      </c>
      <c r="AC81" s="3">
        <v>0.03</v>
      </c>
      <c r="AD81" s="20">
        <f t="shared" si="71"/>
        <v>0.0003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</v>
      </c>
      <c r="AO81" s="3">
        <v>0.79</v>
      </c>
      <c r="AP81" s="3">
        <f t="shared" si="72"/>
        <v>0.0079</v>
      </c>
      <c r="AQ81" s="1">
        <f t="shared" si="73"/>
        <v>0.0132216221472122</v>
      </c>
      <c r="AR81" s="25">
        <f t="shared" si="74"/>
        <v>7.82620833333333</v>
      </c>
      <c r="AS81" s="1">
        <f t="shared" si="75"/>
        <v>0.13</v>
      </c>
      <c r="AT81" s="2">
        <f t="shared" si="76"/>
        <v>23.9083333333333</v>
      </c>
      <c r="AU81" s="1">
        <f t="shared" si="77"/>
        <v>2154.78331175168</v>
      </c>
    </row>
    <row r="82" s="1" customFormat="1" spans="1:47">
      <c r="A82" s="6"/>
      <c r="B82" s="6"/>
      <c r="C82" s="9">
        <v>6</v>
      </c>
      <c r="D82" s="12">
        <v>15.6767681826667</v>
      </c>
      <c r="E82" s="13">
        <f t="shared" si="78"/>
        <v>11.8002129082581</v>
      </c>
      <c r="F82" s="9" t="s">
        <v>109</v>
      </c>
      <c r="G82" s="6">
        <v>7</v>
      </c>
      <c r="H82" s="11">
        <f t="shared" si="60"/>
        <v>15.6767681826667</v>
      </c>
      <c r="I82" s="11">
        <f t="shared" si="61"/>
        <v>288.826768182667</v>
      </c>
      <c r="J82" s="11">
        <f t="shared" si="62"/>
        <v>0.120635554257983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0.231989947077595</v>
      </c>
      <c r="P82" s="11">
        <f t="shared" si="65"/>
        <v>0.0279862358479858</v>
      </c>
      <c r="Q82" s="16">
        <f t="shared" si="66"/>
        <v>0.00363821066023816</v>
      </c>
      <c r="R82" s="11">
        <f t="shared" si="67"/>
        <v>0.0101740708333333</v>
      </c>
      <c r="S82" s="17">
        <f t="shared" si="68"/>
        <v>0.35759635644744</v>
      </c>
      <c r="T82" s="3">
        <v>0.01</v>
      </c>
      <c r="U82" s="18">
        <f t="shared" si="69"/>
        <v>0.0035759635644744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0.0226759635644744</v>
      </c>
      <c r="AR82" s="25">
        <f t="shared" si="74"/>
        <v>7.82620833333333</v>
      </c>
      <c r="AS82" s="1">
        <f t="shared" si="75"/>
        <v>0.13</v>
      </c>
      <c r="AT82" s="2">
        <f t="shared" si="76"/>
        <v>23.9083333333333</v>
      </c>
      <c r="AU82" s="1">
        <f t="shared" si="77"/>
        <v>3695.5970547775</v>
      </c>
    </row>
    <row r="83" s="1" customFormat="1" spans="1:47">
      <c r="A83" s="6"/>
      <c r="B83" s="6"/>
      <c r="C83" s="9">
        <v>7</v>
      </c>
      <c r="D83" s="12">
        <v>16.2728366974194</v>
      </c>
      <c r="E83" s="13">
        <f t="shared" si="78"/>
        <v>15.6767681826667</v>
      </c>
      <c r="F83" s="9" t="s">
        <v>109</v>
      </c>
      <c r="G83" s="6">
        <v>8</v>
      </c>
      <c r="H83" s="11">
        <f t="shared" si="60"/>
        <v>16.2728366974194</v>
      </c>
      <c r="I83" s="11">
        <f t="shared" si="61"/>
        <v>289.422836697419</v>
      </c>
      <c r="J83" s="11">
        <f t="shared" si="62"/>
        <v>0.129308779047127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0.282265794562943</v>
      </c>
      <c r="P83" s="11">
        <f t="shared" si="65"/>
        <v>0.0364994452617011</v>
      </c>
      <c r="Q83" s="16">
        <f t="shared" si="66"/>
        <v>0.00474492788402115</v>
      </c>
      <c r="R83" s="11">
        <f t="shared" si="67"/>
        <v>0.0101740708333333</v>
      </c>
      <c r="S83" s="17">
        <f t="shared" si="68"/>
        <v>0.466374567442104</v>
      </c>
      <c r="T83" s="3">
        <v>0.01</v>
      </c>
      <c r="U83" s="18">
        <f t="shared" si="69"/>
        <v>0.00466374567442104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0.023763745674421</v>
      </c>
      <c r="AR83" s="25">
        <f t="shared" si="74"/>
        <v>7.82620833333333</v>
      </c>
      <c r="AS83" s="1">
        <f t="shared" si="75"/>
        <v>0.13</v>
      </c>
      <c r="AT83" s="2">
        <f t="shared" si="76"/>
        <v>23.9083333333333</v>
      </c>
      <c r="AU83" s="1">
        <f t="shared" si="77"/>
        <v>3872.87747553353</v>
      </c>
    </row>
    <row r="84" s="1" customFormat="1" spans="1:47">
      <c r="A84" s="6"/>
      <c r="B84" s="6"/>
      <c r="C84" s="9">
        <v>8</v>
      </c>
      <c r="D84" s="12">
        <v>17.2603589354839</v>
      </c>
      <c r="E84" s="13">
        <f t="shared" si="78"/>
        <v>16.2728366974194</v>
      </c>
      <c r="F84" s="9" t="s">
        <v>109</v>
      </c>
      <c r="G84" s="6">
        <v>9</v>
      </c>
      <c r="H84" s="11">
        <f t="shared" si="60"/>
        <v>17.2603589354839</v>
      </c>
      <c r="I84" s="11">
        <f t="shared" si="61"/>
        <v>290.410358935484</v>
      </c>
      <c r="J84" s="11">
        <f t="shared" si="62"/>
        <v>0.144980753692453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0.324028432634575</v>
      </c>
      <c r="P84" s="11">
        <f t="shared" si="65"/>
        <v>0.046977886381145</v>
      </c>
      <c r="Q84" s="16">
        <f t="shared" si="66"/>
        <v>0.00610712522954885</v>
      </c>
      <c r="R84" s="11">
        <f t="shared" si="67"/>
        <v>0.0101740708333333</v>
      </c>
      <c r="S84" s="17">
        <f t="shared" si="68"/>
        <v>0.600263683002882</v>
      </c>
      <c r="T84" s="3">
        <v>0.01</v>
      </c>
      <c r="U84" s="18">
        <f t="shared" si="69"/>
        <v>0.00600263683002882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0.0176026368300288</v>
      </c>
      <c r="AR84" s="25">
        <f t="shared" si="74"/>
        <v>7.82620833333333</v>
      </c>
      <c r="AS84" s="1">
        <f t="shared" si="75"/>
        <v>0.13</v>
      </c>
      <c r="AT84" s="2">
        <f t="shared" si="76"/>
        <v>23.9083333333333</v>
      </c>
      <c r="AU84" s="1">
        <f t="shared" si="77"/>
        <v>2868.77568136895</v>
      </c>
    </row>
    <row r="85" s="1" customFormat="1" spans="1:47">
      <c r="A85" s="6"/>
      <c r="B85" s="6"/>
      <c r="C85" s="9">
        <v>9</v>
      </c>
      <c r="D85" s="12">
        <v>13.0209531563</v>
      </c>
      <c r="E85" s="13">
        <f t="shared" si="78"/>
        <v>17.2603589354839</v>
      </c>
      <c r="F85" s="9" t="s">
        <v>109</v>
      </c>
      <c r="G85" s="6">
        <v>10</v>
      </c>
      <c r="H85" s="11">
        <f t="shared" si="60"/>
        <v>13.0209531563</v>
      </c>
      <c r="I85" s="11">
        <f t="shared" si="61"/>
        <v>286.1709531563</v>
      </c>
      <c r="J85" s="11">
        <f t="shared" si="62"/>
        <v>0.0882270540569887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0.355312629586763</v>
      </c>
      <c r="P85" s="11">
        <f t="shared" si="65"/>
        <v>0.0313481865776821</v>
      </c>
      <c r="Q85" s="16">
        <f t="shared" si="66"/>
        <v>0.00407526425509868</v>
      </c>
      <c r="R85" s="11">
        <f t="shared" si="67"/>
        <v>0.0101740708333333</v>
      </c>
      <c r="S85" s="17">
        <f t="shared" si="68"/>
        <v>0.400553949530889</v>
      </c>
      <c r="T85" s="3">
        <v>0.01</v>
      </c>
      <c r="U85" s="18">
        <f t="shared" si="69"/>
        <v>0.00400553949530889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0.0156055394953089</v>
      </c>
      <c r="AR85" s="25">
        <f t="shared" si="74"/>
        <v>7.82620833333333</v>
      </c>
      <c r="AS85" s="1">
        <f t="shared" si="75"/>
        <v>0.13</v>
      </c>
      <c r="AT85" s="2">
        <f t="shared" si="76"/>
        <v>23.9083333333333</v>
      </c>
      <c r="AU85" s="1">
        <f t="shared" si="77"/>
        <v>2543.30033795917</v>
      </c>
    </row>
    <row r="86" s="1" customFormat="1" spans="1:47">
      <c r="A86" s="6"/>
      <c r="B86" s="6"/>
      <c r="C86" s="9">
        <v>10</v>
      </c>
      <c r="D86" s="12">
        <v>8.43648900951613</v>
      </c>
      <c r="E86" s="13">
        <f t="shared" si="78"/>
        <v>13.0209531563</v>
      </c>
      <c r="F86" s="9" t="s">
        <v>109</v>
      </c>
      <c r="G86" s="6">
        <v>11</v>
      </c>
      <c r="H86" s="11">
        <f t="shared" si="60"/>
        <v>8.43648900951613</v>
      </c>
      <c r="I86" s="11">
        <f t="shared" si="61"/>
        <v>281.586489009516</v>
      </c>
      <c r="J86" s="11">
        <f t="shared" si="62"/>
        <v>0.0507021452936094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0.307766220858627</v>
      </c>
      <c r="O86" s="11">
        <f t="shared" si="79"/>
        <v>0.0944603054837873</v>
      </c>
      <c r="P86" s="11">
        <f t="shared" si="65"/>
        <v>0.00478934013311771</v>
      </c>
      <c r="Q86" s="16">
        <f t="shared" si="66"/>
        <v>0.000622614217305303</v>
      </c>
      <c r="R86" s="11">
        <f t="shared" si="67"/>
        <v>0.0101740708333333</v>
      </c>
      <c r="S86" s="17">
        <f t="shared" si="68"/>
        <v>0.0611961748158301</v>
      </c>
      <c r="T86" s="3">
        <v>0.01</v>
      </c>
      <c r="U86" s="18">
        <f t="shared" si="69"/>
        <v>0.000611961748158301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0.0122119617481583</v>
      </c>
      <c r="AR86" s="25">
        <f t="shared" si="74"/>
        <v>7.82620833333333</v>
      </c>
      <c r="AS86" s="1">
        <f t="shared" si="75"/>
        <v>0.13</v>
      </c>
      <c r="AT86" s="2">
        <f t="shared" si="76"/>
        <v>23.9083333333333</v>
      </c>
      <c r="AU86" s="1">
        <f t="shared" si="77"/>
        <v>1990.23471444687</v>
      </c>
    </row>
    <row r="87" s="1" customFormat="1" spans="1:48">
      <c r="A87" s="6"/>
      <c r="B87" s="6"/>
      <c r="C87" s="9">
        <v>11</v>
      </c>
      <c r="D87" s="12">
        <v>3.33632273983333</v>
      </c>
      <c r="E87" s="13">
        <f t="shared" si="78"/>
        <v>8.43648900951613</v>
      </c>
      <c r="F87" s="9" t="s">
        <v>111</v>
      </c>
      <c r="G87" s="6">
        <v>12</v>
      </c>
      <c r="H87" s="11">
        <f t="shared" si="60"/>
        <v>3.33632273983333</v>
      </c>
      <c r="I87" s="11">
        <f t="shared" si="61"/>
        <v>276.486322739833</v>
      </c>
      <c r="J87" s="11">
        <f t="shared" si="62"/>
        <v>0.0267925533566602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0.167933048684003</v>
      </c>
      <c r="P87" s="11">
        <f t="shared" si="65"/>
        <v>0.00449935516721275</v>
      </c>
      <c r="Q87" s="16">
        <f t="shared" si="66"/>
        <v>0.000584916171737658</v>
      </c>
      <c r="R87" s="11">
        <f t="shared" si="67"/>
        <v>0.0101740708333333</v>
      </c>
      <c r="S87" s="17">
        <f t="shared" si="68"/>
        <v>0.0574908688291512</v>
      </c>
      <c r="T87" s="3">
        <v>0.01</v>
      </c>
      <c r="U87" s="18">
        <f t="shared" si="69"/>
        <v>0.000574908688291512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0.0121749086882915</v>
      </c>
      <c r="AR87" s="25">
        <f t="shared" si="74"/>
        <v>7.82620833333333</v>
      </c>
      <c r="AS87" s="1">
        <f t="shared" si="75"/>
        <v>0.13</v>
      </c>
      <c r="AT87" s="2">
        <f t="shared" si="76"/>
        <v>23.9083333333333</v>
      </c>
      <c r="AU87" s="1">
        <f t="shared" si="77"/>
        <v>1984.19602160258</v>
      </c>
      <c r="AV87" s="1">
        <f>SUM(AU76:AU87)</f>
        <v>28954.3510185001</v>
      </c>
    </row>
    <row r="88" s="1" customFormat="1" spans="1:46">
      <c r="A88" s="6"/>
      <c r="B88" s="6"/>
      <c r="C88" s="9">
        <v>12</v>
      </c>
      <c r="D88" s="12">
        <v>-3.41427524648387</v>
      </c>
      <c r="E88" s="13">
        <f t="shared" si="78"/>
        <v>3.33632273983333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-3.42</v>
      </c>
      <c r="E91" s="9"/>
      <c r="F91" s="9"/>
      <c r="G91" s="6">
        <v>1</v>
      </c>
      <c r="H91" s="11">
        <f t="shared" ref="H91:H102" si="80">E92</f>
        <v>-3.42</v>
      </c>
      <c r="I91" s="11">
        <f t="shared" ref="I91:I102" si="81">H91+273.15</f>
        <v>269.73</v>
      </c>
      <c r="J91" s="11">
        <f t="shared" ref="J91:J102" si="82">EXP(($C$18*(I91-$C$16))/($C$19*I91*$C$16))</f>
        <v>0.0110896580956637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0.000841926842622791</v>
      </c>
      <c r="Q91" s="16">
        <f t="shared" ref="Q91:Q102" si="86">P91*$B$93</f>
        <v>0.000151546831672102</v>
      </c>
      <c r="R91" s="11">
        <f t="shared" ref="R91:R102" si="87">L91*$B$93</f>
        <v>0.0136656</v>
      </c>
      <c r="S91" s="17">
        <f t="shared" ref="S91:S102" si="88">Q91/R91</f>
        <v>0.0110896580956637</v>
      </c>
      <c r="T91" s="3">
        <v>0.01</v>
      </c>
      <c r="U91" s="18">
        <f t="shared" ref="U91:U102" si="89">S91*T91</f>
        <v>0.000110896580956637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0.0149108965809566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195.525</v>
      </c>
      <c r="AU91" s="1">
        <f t="shared" ref="AU91:AU102" si="96">AT91*10000*AS91*0.67*AR91*AQ91</f>
        <v>26693.7482206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-3.64972130764516</v>
      </c>
      <c r="E92" s="13">
        <f t="shared" ref="E92:E103" si="97">D91</f>
        <v>-3.42</v>
      </c>
      <c r="F92" s="9" t="s">
        <v>109</v>
      </c>
      <c r="G92" s="6">
        <v>2</v>
      </c>
      <c r="H92" s="11">
        <f t="shared" si="80"/>
        <v>-3.64972130764516</v>
      </c>
      <c r="I92" s="11">
        <f t="shared" si="81"/>
        <v>269.500278692355</v>
      </c>
      <c r="J92" s="11">
        <f t="shared" si="82"/>
        <v>0.0107536248664093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0.150998073157377</v>
      </c>
      <c r="P92" s="11">
        <f t="shared" si="85"/>
        <v>0.00162377663428506</v>
      </c>
      <c r="Q92" s="16">
        <f t="shared" si="86"/>
        <v>0.000292279794171311</v>
      </c>
      <c r="R92" s="11">
        <f t="shared" si="87"/>
        <v>0.0136656</v>
      </c>
      <c r="S92" s="17">
        <f t="shared" si="88"/>
        <v>0.0213879957097611</v>
      </c>
      <c r="T92" s="3">
        <v>0.01</v>
      </c>
      <c r="U92" s="18">
        <f t="shared" si="89"/>
        <v>0.000213879957097611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0.0150138799570976</v>
      </c>
      <c r="AR92" s="25">
        <f t="shared" si="93"/>
        <v>7.592</v>
      </c>
      <c r="AS92" s="1">
        <f t="shared" si="94"/>
        <v>0.18</v>
      </c>
      <c r="AT92" s="2">
        <f t="shared" si="95"/>
        <v>195.525</v>
      </c>
      <c r="AU92" s="1">
        <f t="shared" si="96"/>
        <v>26878.1108643008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0.1536949875</v>
      </c>
      <c r="E93" s="13">
        <f t="shared" si="97"/>
        <v>-3.64972130764516</v>
      </c>
      <c r="F93" s="9" t="s">
        <v>109</v>
      </c>
      <c r="G93" s="6">
        <v>3</v>
      </c>
      <c r="H93" s="11">
        <f t="shared" si="80"/>
        <v>0.1536949875</v>
      </c>
      <c r="I93" s="11">
        <f t="shared" si="81"/>
        <v>273.3036949875</v>
      </c>
      <c r="J93" s="11">
        <f t="shared" si="82"/>
        <v>0.0177792295450431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0.225294296523092</v>
      </c>
      <c r="P93" s="11">
        <f t="shared" si="85"/>
        <v>0.00400555901307307</v>
      </c>
      <c r="Q93" s="16">
        <f t="shared" si="86"/>
        <v>0.000721000622353153</v>
      </c>
      <c r="R93" s="11">
        <f t="shared" si="87"/>
        <v>0.0136656</v>
      </c>
      <c r="S93" s="17">
        <f t="shared" si="88"/>
        <v>0.0527602609730383</v>
      </c>
      <c r="T93" s="3">
        <v>0.01</v>
      </c>
      <c r="U93" s="18">
        <f t="shared" si="89"/>
        <v>0.000527602609730383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0.0153276026097304</v>
      </c>
      <c r="AR93" s="25">
        <f t="shared" si="93"/>
        <v>7.592</v>
      </c>
      <c r="AS93" s="1">
        <f t="shared" si="94"/>
        <v>0.18</v>
      </c>
      <c r="AT93" s="2">
        <f t="shared" si="95"/>
        <v>195.525</v>
      </c>
      <c r="AU93" s="1">
        <f t="shared" si="96"/>
        <v>27439.7426518335</v>
      </c>
    </row>
    <row r="94" s="1" customFormat="1" spans="1:47">
      <c r="A94" s="6"/>
      <c r="B94" s="6"/>
      <c r="C94" s="9">
        <v>3</v>
      </c>
      <c r="D94" s="12">
        <v>2.18839762654839</v>
      </c>
      <c r="E94" s="13">
        <f t="shared" si="97"/>
        <v>0.1536949875</v>
      </c>
      <c r="F94" s="9" t="s">
        <v>109</v>
      </c>
      <c r="G94" s="6">
        <v>4</v>
      </c>
      <c r="H94" s="11">
        <f t="shared" si="80"/>
        <v>2.18839762654839</v>
      </c>
      <c r="I94" s="11">
        <f t="shared" si="81"/>
        <v>275.338397626548</v>
      </c>
      <c r="J94" s="11">
        <f t="shared" si="82"/>
        <v>0.0231339850068121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0.297208737510019</v>
      </c>
      <c r="P94" s="11">
        <f t="shared" si="85"/>
        <v>0.00687562247745034</v>
      </c>
      <c r="Q94" s="16">
        <f t="shared" si="86"/>
        <v>0.00123761204594106</v>
      </c>
      <c r="R94" s="11">
        <f t="shared" si="87"/>
        <v>0.0136656</v>
      </c>
      <c r="S94" s="17">
        <f t="shared" si="88"/>
        <v>0.0905640473847516</v>
      </c>
      <c r="T94" s="3">
        <v>0.01</v>
      </c>
      <c r="U94" s="18">
        <f t="shared" si="89"/>
        <v>0.000905640473847516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0.0157056404738475</v>
      </c>
      <c r="AR94" s="25">
        <f t="shared" si="93"/>
        <v>7.592</v>
      </c>
      <c r="AS94" s="1">
        <f t="shared" si="94"/>
        <v>0.18</v>
      </c>
      <c r="AT94" s="2">
        <f t="shared" si="95"/>
        <v>195.525</v>
      </c>
      <c r="AU94" s="1">
        <f t="shared" si="96"/>
        <v>28116.5126574336</v>
      </c>
    </row>
    <row r="95" s="1" customFormat="1" spans="1:47">
      <c r="A95" s="6"/>
      <c r="B95" s="6"/>
      <c r="C95" s="9">
        <v>4</v>
      </c>
      <c r="D95" s="12">
        <v>9.0078758824</v>
      </c>
      <c r="E95" s="13">
        <f t="shared" si="97"/>
        <v>2.18839762654839</v>
      </c>
      <c r="F95" s="9" t="s">
        <v>109</v>
      </c>
      <c r="G95" s="6">
        <v>5</v>
      </c>
      <c r="H95" s="11">
        <f t="shared" si="80"/>
        <v>9.0078758824</v>
      </c>
      <c r="I95" s="11">
        <f t="shared" si="81"/>
        <v>282.1578758824</v>
      </c>
      <c r="J95" s="11">
        <f t="shared" si="82"/>
        <v>0.0543797279253696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0.27581645928094</v>
      </c>
      <c r="O95" s="11">
        <f t="shared" si="98"/>
        <v>0.0904366557516284</v>
      </c>
      <c r="P95" s="11">
        <f t="shared" si="85"/>
        <v>0.00491792073425387</v>
      </c>
      <c r="Q95" s="16">
        <f t="shared" si="86"/>
        <v>0.000885225732165696</v>
      </c>
      <c r="R95" s="11">
        <f t="shared" si="87"/>
        <v>0.0136656</v>
      </c>
      <c r="S95" s="17">
        <f t="shared" si="88"/>
        <v>0.0647776703668844</v>
      </c>
      <c r="T95" s="3">
        <v>0.01</v>
      </c>
      <c r="U95" s="18">
        <f t="shared" si="89"/>
        <v>0.000647776703668844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0.0154477767036688</v>
      </c>
      <c r="AR95" s="25">
        <f t="shared" si="93"/>
        <v>7.592</v>
      </c>
      <c r="AS95" s="1">
        <f t="shared" si="94"/>
        <v>0.18</v>
      </c>
      <c r="AT95" s="2">
        <f t="shared" si="95"/>
        <v>195.525</v>
      </c>
      <c r="AU95" s="1">
        <f t="shared" si="96"/>
        <v>27654.8804196274</v>
      </c>
    </row>
    <row r="96" s="1" customFormat="1" spans="1:47">
      <c r="A96" s="6"/>
      <c r="B96" s="6"/>
      <c r="C96" s="9">
        <v>5</v>
      </c>
      <c r="D96" s="12">
        <v>11.8002129082581</v>
      </c>
      <c r="E96" s="13">
        <f t="shared" si="97"/>
        <v>9.0078758824</v>
      </c>
      <c r="F96" s="9" t="s">
        <v>111</v>
      </c>
      <c r="G96" s="6">
        <v>6</v>
      </c>
      <c r="H96" s="11">
        <f t="shared" si="80"/>
        <v>11.8002129082581</v>
      </c>
      <c r="I96" s="11">
        <f t="shared" si="81"/>
        <v>284.950212908258</v>
      </c>
      <c r="J96" s="11">
        <f t="shared" si="82"/>
        <v>0.0762602317238808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0.161438735017375</v>
      </c>
      <c r="P96" s="11">
        <f t="shared" si="85"/>
        <v>0.0123113553416352</v>
      </c>
      <c r="Q96" s="16">
        <f t="shared" si="86"/>
        <v>0.00221604396149433</v>
      </c>
      <c r="R96" s="11">
        <f t="shared" si="87"/>
        <v>0.0136656</v>
      </c>
      <c r="S96" s="17">
        <f t="shared" si="88"/>
        <v>0.162162214721222</v>
      </c>
      <c r="T96" s="3">
        <v>0.01</v>
      </c>
      <c r="U96" s="18">
        <f t="shared" si="89"/>
        <v>0.00162162214721222</v>
      </c>
      <c r="V96" s="17"/>
      <c r="W96" s="3"/>
      <c r="X96" s="18"/>
      <c r="Y96" s="19">
        <v>0.02</v>
      </c>
      <c r="Z96" s="3">
        <v>0.49</v>
      </c>
      <c r="AA96" s="20">
        <f t="shared" si="90"/>
        <v>0.0098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</v>
      </c>
      <c r="AO96" s="3">
        <v>0.5</v>
      </c>
      <c r="AP96" s="3">
        <f t="shared" si="91"/>
        <v>0.005</v>
      </c>
      <c r="AQ96" s="1">
        <f t="shared" si="92"/>
        <v>0.0164216221472122</v>
      </c>
      <c r="AR96" s="25">
        <f t="shared" si="93"/>
        <v>7.592</v>
      </c>
      <c r="AS96" s="1">
        <f t="shared" si="94"/>
        <v>0.18</v>
      </c>
      <c r="AT96" s="2">
        <f t="shared" si="95"/>
        <v>195.525</v>
      </c>
      <c r="AU96" s="1">
        <f t="shared" si="96"/>
        <v>29398.2755893669</v>
      </c>
    </row>
    <row r="97" s="1" customFormat="1" spans="1:47">
      <c r="A97" s="6"/>
      <c r="B97" s="6"/>
      <c r="C97" s="9">
        <v>6</v>
      </c>
      <c r="D97" s="12">
        <v>15.6767681826667</v>
      </c>
      <c r="E97" s="13">
        <f t="shared" si="97"/>
        <v>11.8002129082581</v>
      </c>
      <c r="F97" s="9" t="s">
        <v>109</v>
      </c>
      <c r="G97" s="6">
        <v>7</v>
      </c>
      <c r="H97" s="11">
        <f t="shared" si="80"/>
        <v>15.6767681826667</v>
      </c>
      <c r="I97" s="11">
        <f t="shared" si="81"/>
        <v>288.826768182667</v>
      </c>
      <c r="J97" s="11">
        <f t="shared" si="82"/>
        <v>0.120635554257983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0.225047379675739</v>
      </c>
      <c r="P97" s="11">
        <f t="shared" si="85"/>
        <v>0.0271487153814896</v>
      </c>
      <c r="Q97" s="16">
        <f t="shared" si="86"/>
        <v>0.00488676876866812</v>
      </c>
      <c r="R97" s="11">
        <f t="shared" si="87"/>
        <v>0.0136656</v>
      </c>
      <c r="S97" s="17">
        <f t="shared" si="88"/>
        <v>0.357596356447439</v>
      </c>
      <c r="T97" s="3">
        <v>0.01</v>
      </c>
      <c r="U97" s="18">
        <f t="shared" si="89"/>
        <v>0.00357596356447439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0.0306759635644744</v>
      </c>
      <c r="AR97" s="25">
        <f t="shared" si="93"/>
        <v>7.592</v>
      </c>
      <c r="AS97" s="1">
        <f t="shared" si="94"/>
        <v>0.18</v>
      </c>
      <c r="AT97" s="2">
        <f t="shared" si="95"/>
        <v>195.525</v>
      </c>
      <c r="AU97" s="1">
        <f t="shared" si="96"/>
        <v>54916.6472564887</v>
      </c>
    </row>
    <row r="98" s="1" customFormat="1" spans="1:47">
      <c r="A98" s="6"/>
      <c r="B98" s="6"/>
      <c r="C98" s="9">
        <v>7</v>
      </c>
      <c r="D98" s="12">
        <v>16.2728366974194</v>
      </c>
      <c r="E98" s="13">
        <f t="shared" si="97"/>
        <v>15.6767681826667</v>
      </c>
      <c r="F98" s="9" t="s">
        <v>109</v>
      </c>
      <c r="G98" s="6">
        <v>8</v>
      </c>
      <c r="H98" s="11">
        <f t="shared" si="80"/>
        <v>16.2728366974194</v>
      </c>
      <c r="I98" s="11">
        <f t="shared" si="81"/>
        <v>289.422836697419</v>
      </c>
      <c r="J98" s="11">
        <f t="shared" si="82"/>
        <v>0.129308779047127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0.27381866429425</v>
      </c>
      <c r="P98" s="11">
        <f t="shared" si="85"/>
        <v>0.0354071571602045</v>
      </c>
      <c r="Q98" s="16">
        <f t="shared" si="86"/>
        <v>0.0063732882888368</v>
      </c>
      <c r="R98" s="11">
        <f t="shared" si="87"/>
        <v>0.0136656</v>
      </c>
      <c r="S98" s="17">
        <f t="shared" si="88"/>
        <v>0.466374567442103</v>
      </c>
      <c r="T98" s="3">
        <v>0.01</v>
      </c>
      <c r="U98" s="18">
        <f t="shared" si="89"/>
        <v>0.00466374567442103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0.031763745674421</v>
      </c>
      <c r="AR98" s="25">
        <f t="shared" si="93"/>
        <v>7.592</v>
      </c>
      <c r="AS98" s="1">
        <f t="shared" si="94"/>
        <v>0.18</v>
      </c>
      <c r="AT98" s="2">
        <f t="shared" si="95"/>
        <v>195.525</v>
      </c>
      <c r="AU98" s="1">
        <f t="shared" si="96"/>
        <v>56864.0138420013</v>
      </c>
    </row>
    <row r="99" s="1" customFormat="1" spans="1:47">
      <c r="A99" s="6"/>
      <c r="B99" s="6"/>
      <c r="C99" s="9">
        <v>8</v>
      </c>
      <c r="D99" s="12">
        <v>17.2603589354839</v>
      </c>
      <c r="E99" s="13">
        <f t="shared" si="97"/>
        <v>16.2728366974194</v>
      </c>
      <c r="F99" s="9" t="s">
        <v>109</v>
      </c>
      <c r="G99" s="6">
        <v>9</v>
      </c>
      <c r="H99" s="11">
        <f t="shared" si="80"/>
        <v>17.2603589354839</v>
      </c>
      <c r="I99" s="11">
        <f t="shared" si="81"/>
        <v>290.410358935484</v>
      </c>
      <c r="J99" s="11">
        <f t="shared" si="82"/>
        <v>0.144980753692453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0.314331507134045</v>
      </c>
      <c r="P99" s="11">
        <f t="shared" si="85"/>
        <v>0.0455720188135787</v>
      </c>
      <c r="Q99" s="16">
        <f t="shared" si="86"/>
        <v>0.00820296338644416</v>
      </c>
      <c r="R99" s="11">
        <f t="shared" si="87"/>
        <v>0.0136656</v>
      </c>
      <c r="S99" s="17">
        <f t="shared" si="88"/>
        <v>0.60026368300288</v>
      </c>
      <c r="T99" s="3">
        <v>0.01</v>
      </c>
      <c r="U99" s="18">
        <f t="shared" si="89"/>
        <v>0.0060026368300288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0.0208026368300288</v>
      </c>
      <c r="AR99" s="25">
        <f t="shared" si="93"/>
        <v>7.592</v>
      </c>
      <c r="AS99" s="1">
        <f t="shared" si="94"/>
        <v>0.18</v>
      </c>
      <c r="AT99" s="2">
        <f t="shared" si="95"/>
        <v>195.525</v>
      </c>
      <c r="AU99" s="1">
        <f t="shared" si="96"/>
        <v>37241.2448071411</v>
      </c>
    </row>
    <row r="100" s="1" customFormat="1" spans="1:47">
      <c r="A100" s="6"/>
      <c r="B100" s="6"/>
      <c r="C100" s="9">
        <v>9</v>
      </c>
      <c r="D100" s="12">
        <v>13.0209531563</v>
      </c>
      <c r="E100" s="13">
        <f t="shared" si="97"/>
        <v>17.2603589354839</v>
      </c>
      <c r="F100" s="9" t="s">
        <v>109</v>
      </c>
      <c r="G100" s="6">
        <v>10</v>
      </c>
      <c r="H100" s="11">
        <f t="shared" si="80"/>
        <v>13.0209531563</v>
      </c>
      <c r="I100" s="11">
        <f t="shared" si="81"/>
        <v>286.1709531563</v>
      </c>
      <c r="J100" s="11">
        <f t="shared" si="82"/>
        <v>0.0882270540569887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0.344679488320467</v>
      </c>
      <c r="P100" s="11">
        <f t="shared" si="85"/>
        <v>0.030410055848385</v>
      </c>
      <c r="Q100" s="16">
        <f t="shared" si="86"/>
        <v>0.0054738100527093</v>
      </c>
      <c r="R100" s="11">
        <f t="shared" si="87"/>
        <v>0.0136656</v>
      </c>
      <c r="S100" s="17">
        <f t="shared" si="88"/>
        <v>0.400553949530888</v>
      </c>
      <c r="T100" s="3">
        <v>0.01</v>
      </c>
      <c r="U100" s="18">
        <f t="shared" si="89"/>
        <v>0.00400553949530888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0.0188055394953089</v>
      </c>
      <c r="AR100" s="25">
        <f t="shared" si="93"/>
        <v>7.592</v>
      </c>
      <c r="AS100" s="1">
        <f t="shared" si="94"/>
        <v>0.18</v>
      </c>
      <c r="AT100" s="2">
        <f t="shared" si="95"/>
        <v>195.525</v>
      </c>
      <c r="AU100" s="1">
        <f t="shared" si="96"/>
        <v>33666.0061797651</v>
      </c>
    </row>
    <row r="101" s="1" customFormat="1" spans="1:47">
      <c r="A101" s="6"/>
      <c r="B101" s="6"/>
      <c r="C101" s="9">
        <v>10</v>
      </c>
      <c r="D101" s="12">
        <v>8.43648900951613</v>
      </c>
      <c r="E101" s="13">
        <f t="shared" si="97"/>
        <v>13.0209531563</v>
      </c>
      <c r="F101" s="9" t="s">
        <v>109</v>
      </c>
      <c r="G101" s="6">
        <v>11</v>
      </c>
      <c r="H101" s="11">
        <f t="shared" si="80"/>
        <v>8.43648900951613</v>
      </c>
      <c r="I101" s="11">
        <f t="shared" si="81"/>
        <v>281.586489009516</v>
      </c>
      <c r="J101" s="11">
        <f t="shared" si="82"/>
        <v>0.0507021452936094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0.298555960848477</v>
      </c>
      <c r="O101" s="11">
        <f t="shared" si="98"/>
        <v>0.0916334716236041</v>
      </c>
      <c r="P101" s="11">
        <f t="shared" si="85"/>
        <v>0.00464601359201781</v>
      </c>
      <c r="Q101" s="16">
        <f t="shared" si="86"/>
        <v>0.000836282446563205</v>
      </c>
      <c r="R101" s="11">
        <f t="shared" si="87"/>
        <v>0.0136656</v>
      </c>
      <c r="S101" s="17">
        <f t="shared" si="88"/>
        <v>0.0611961748158299</v>
      </c>
      <c r="T101" s="3">
        <v>0.01</v>
      </c>
      <c r="U101" s="18">
        <f t="shared" si="89"/>
        <v>0.000611961748158299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0.0154119617481583</v>
      </c>
      <c r="AR101" s="25">
        <f t="shared" si="93"/>
        <v>7.592</v>
      </c>
      <c r="AS101" s="1">
        <f t="shared" si="94"/>
        <v>0.18</v>
      </c>
      <c r="AT101" s="2">
        <f t="shared" si="95"/>
        <v>195.525</v>
      </c>
      <c r="AU101" s="1">
        <f t="shared" si="96"/>
        <v>27590.7638589806</v>
      </c>
    </row>
    <row r="102" s="1" customFormat="1" spans="1:48">
      <c r="A102" s="6"/>
      <c r="B102" s="6"/>
      <c r="C102" s="9">
        <v>11</v>
      </c>
      <c r="D102" s="12">
        <v>3.33632273983333</v>
      </c>
      <c r="E102" s="13">
        <f t="shared" si="97"/>
        <v>8.43648900951613</v>
      </c>
      <c r="F102" s="9" t="s">
        <v>111</v>
      </c>
      <c r="G102" s="6">
        <v>12</v>
      </c>
      <c r="H102" s="11">
        <f t="shared" si="80"/>
        <v>3.33632273983333</v>
      </c>
      <c r="I102" s="11">
        <f t="shared" si="81"/>
        <v>276.486322739833</v>
      </c>
      <c r="J102" s="11">
        <f t="shared" si="82"/>
        <v>0.0267925533566602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0.162907458031586</v>
      </c>
      <c r="P102" s="11">
        <f t="shared" si="85"/>
        <v>0.00436470676150915</v>
      </c>
      <c r="Q102" s="16">
        <f t="shared" si="86"/>
        <v>0.000785647217071647</v>
      </c>
      <c r="R102" s="11">
        <f t="shared" si="87"/>
        <v>0.0136656</v>
      </c>
      <c r="S102" s="17">
        <f t="shared" si="88"/>
        <v>0.0574908688291511</v>
      </c>
      <c r="T102" s="3">
        <v>0.01</v>
      </c>
      <c r="U102" s="18">
        <f t="shared" si="89"/>
        <v>0.000574908688291511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0.0153749086882915</v>
      </c>
      <c r="AR102" s="25">
        <f t="shared" si="93"/>
        <v>7.592</v>
      </c>
      <c r="AS102" s="1">
        <f t="shared" si="94"/>
        <v>0.18</v>
      </c>
      <c r="AT102" s="2">
        <f t="shared" si="95"/>
        <v>195.525</v>
      </c>
      <c r="AU102" s="1">
        <f t="shared" si="96"/>
        <v>27524.4308222302</v>
      </c>
      <c r="AV102" s="1">
        <f>SUM(AU91:AU102)</f>
        <v>403984.377169769</v>
      </c>
    </row>
    <row r="103" s="1" customFormat="1" spans="1:46">
      <c r="A103" s="6"/>
      <c r="B103" s="6"/>
      <c r="C103" s="9">
        <v>12</v>
      </c>
      <c r="D103" s="12">
        <v>-3.41427524648387</v>
      </c>
      <c r="E103" s="13">
        <f t="shared" si="97"/>
        <v>3.33632273983333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10">
        <v>-3.42</v>
      </c>
      <c r="E107" s="9"/>
      <c r="F107" s="9"/>
      <c r="G107" s="6">
        <v>1</v>
      </c>
      <c r="H107" s="11">
        <f t="shared" ref="H107:H118" si="99">E108</f>
        <v>-3.42</v>
      </c>
      <c r="I107" s="11">
        <f t="shared" ref="I107:I118" si="100">H107+273.15</f>
        <v>269.73</v>
      </c>
      <c r="J107" s="11">
        <f t="shared" ref="J107:J118" si="101">EXP(($C$18*(I107-$C$16))/($C$19*I107*$C$16))</f>
        <v>0.0110896580956637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0.0270216015367264</v>
      </c>
      <c r="Q107" s="16">
        <f t="shared" ref="Q107:Q118" si="105">P107*$B$109</f>
        <v>0.0121597206915269</v>
      </c>
      <c r="R107" s="11">
        <f t="shared" ref="R107:R118" si="106">L107*$B$109</f>
        <v>1.0964919375</v>
      </c>
      <c r="S107" s="17">
        <f t="shared" ref="S107:S118" si="107">Q107/R107</f>
        <v>0.0110896580956637</v>
      </c>
      <c r="T107" s="3">
        <v>0.27</v>
      </c>
      <c r="U107" s="18">
        <f t="shared" ref="U107:U118" si="108">S107*T107</f>
        <v>0.00299420768582921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0.227302753617278</v>
      </c>
      <c r="AC107" s="25">
        <f t="shared" ref="AC107:AC118" si="110">$B$107/12</f>
        <v>9.024625</v>
      </c>
      <c r="AD107" s="1">
        <f t="shared" ref="AD107:AD118" si="111">$B$109</f>
        <v>0.45</v>
      </c>
      <c r="AE107" s="26">
        <f t="shared" ref="AE107:AE118" si="112">$E$9/12</f>
        <v>746.355833333333</v>
      </c>
      <c r="AF107" s="1">
        <f t="shared" ref="AF107:AF118" si="113">AE107*10000*AC107*AB107</f>
        <v>15310162.249812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-3.64972130764516</v>
      </c>
      <c r="E108" s="13">
        <f t="shared" ref="E108:E119" si="114">D107</f>
        <v>-3.42</v>
      </c>
      <c r="F108" s="9" t="s">
        <v>109</v>
      </c>
      <c r="G108" s="6">
        <v>2</v>
      </c>
      <c r="H108" s="11">
        <f t="shared" si="99"/>
        <v>-3.64972130764516</v>
      </c>
      <c r="I108" s="11">
        <f t="shared" si="100"/>
        <v>269.500278692355</v>
      </c>
      <c r="J108" s="11">
        <f t="shared" si="101"/>
        <v>0.0107536248664093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4.84627589846327</v>
      </c>
      <c r="P108" s="11">
        <f t="shared" si="104"/>
        <v>0.0521150330111947</v>
      </c>
      <c r="Q108" s="16">
        <f t="shared" si="105"/>
        <v>0.0234517648550376</v>
      </c>
      <c r="R108" s="11">
        <f t="shared" si="106"/>
        <v>1.0964919375</v>
      </c>
      <c r="S108" s="17">
        <f t="shared" si="107"/>
        <v>0.0213879957097611</v>
      </c>
      <c r="T108" s="3">
        <v>0.27</v>
      </c>
      <c r="U108" s="18">
        <f t="shared" si="108"/>
        <v>0.00577475884163549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0.228141089790753</v>
      </c>
      <c r="AC108" s="25">
        <f t="shared" si="110"/>
        <v>9.024625</v>
      </c>
      <c r="AD108" s="1">
        <f t="shared" si="111"/>
        <v>0.45</v>
      </c>
      <c r="AE108" s="26">
        <f t="shared" si="112"/>
        <v>746.355833333333</v>
      </c>
      <c r="AF108" s="1">
        <f t="shared" si="113"/>
        <v>15366629.0661243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2">
        <v>0.1536949875</v>
      </c>
      <c r="E109" s="13">
        <f t="shared" si="114"/>
        <v>-3.64972130764516</v>
      </c>
      <c r="F109" s="9" t="s">
        <v>109</v>
      </c>
      <c r="G109" s="6">
        <v>3</v>
      </c>
      <c r="H109" s="11">
        <f t="shared" si="99"/>
        <v>0.1536949875</v>
      </c>
      <c r="I109" s="11">
        <f t="shared" si="100"/>
        <v>273.3036949875</v>
      </c>
      <c r="J109" s="11">
        <f t="shared" si="101"/>
        <v>0.0177792295450431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7.23080961545208</v>
      </c>
      <c r="P109" s="11">
        <f t="shared" si="104"/>
        <v>0.128558223949628</v>
      </c>
      <c r="Q109" s="16">
        <f t="shared" si="105"/>
        <v>0.0578512007773324</v>
      </c>
      <c r="R109" s="11">
        <f t="shared" si="106"/>
        <v>1.0964919375</v>
      </c>
      <c r="S109" s="17">
        <f t="shared" si="107"/>
        <v>0.0527602609730383</v>
      </c>
      <c r="T109" s="3">
        <v>0.27</v>
      </c>
      <c r="U109" s="18">
        <f t="shared" si="108"/>
        <v>0.0142452704627204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0.23069494904451</v>
      </c>
      <c r="AC109" s="25">
        <f t="shared" si="110"/>
        <v>9.024625</v>
      </c>
      <c r="AD109" s="1">
        <f t="shared" si="111"/>
        <v>0.45</v>
      </c>
      <c r="AE109" s="26">
        <f t="shared" si="112"/>
        <v>746.355833333333</v>
      </c>
      <c r="AF109" s="1">
        <f t="shared" si="113"/>
        <v>15538646.337873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2.18839762654839</v>
      </c>
      <c r="E110" s="13">
        <f t="shared" si="114"/>
        <v>0.1536949875</v>
      </c>
      <c r="F110" s="9" t="s">
        <v>109</v>
      </c>
      <c r="G110" s="6">
        <v>4</v>
      </c>
      <c r="H110" s="11">
        <f t="shared" si="99"/>
        <v>2.18839762654839</v>
      </c>
      <c r="I110" s="11">
        <f t="shared" si="100"/>
        <v>275.338397626548</v>
      </c>
      <c r="J110" s="11">
        <f t="shared" si="101"/>
        <v>0.0231339850068121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9.53890014150245</v>
      </c>
      <c r="P110" s="11">
        <f t="shared" si="104"/>
        <v>0.220672772854996</v>
      </c>
      <c r="Q110" s="16">
        <f t="shared" si="105"/>
        <v>0.0993027477847481</v>
      </c>
      <c r="R110" s="11">
        <f t="shared" si="106"/>
        <v>1.0964919375</v>
      </c>
      <c r="S110" s="17">
        <f t="shared" si="107"/>
        <v>0.0905640473847516</v>
      </c>
      <c r="T110" s="3">
        <v>0.27</v>
      </c>
      <c r="U110" s="18">
        <f t="shared" si="108"/>
        <v>0.0244522927938829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0.233772366277356</v>
      </c>
      <c r="AC110" s="25">
        <f t="shared" si="110"/>
        <v>9.024625</v>
      </c>
      <c r="AD110" s="1">
        <f t="shared" si="111"/>
        <v>0.45</v>
      </c>
      <c r="AE110" s="26">
        <f t="shared" si="112"/>
        <v>746.355833333333</v>
      </c>
      <c r="AF110" s="1">
        <f t="shared" si="113"/>
        <v>15745928.2840678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9.0078758824</v>
      </c>
      <c r="E111" s="13">
        <f t="shared" si="114"/>
        <v>2.18839762654839</v>
      </c>
      <c r="F111" s="9" t="s">
        <v>109</v>
      </c>
      <c r="G111" s="6">
        <v>5</v>
      </c>
      <c r="H111" s="11">
        <f t="shared" si="99"/>
        <v>9.0078758824</v>
      </c>
      <c r="I111" s="11">
        <f t="shared" si="100"/>
        <v>282.1578758824</v>
      </c>
      <c r="J111" s="11">
        <f t="shared" si="101"/>
        <v>0.0543797279253696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8.85231600021508</v>
      </c>
      <c r="O111" s="11">
        <f t="shared" si="115"/>
        <v>2.90256011843237</v>
      </c>
      <c r="P111" s="11">
        <f t="shared" si="104"/>
        <v>0.157840429527381</v>
      </c>
      <c r="Q111" s="16">
        <f t="shared" si="105"/>
        <v>0.0710281932873215</v>
      </c>
      <c r="R111" s="11">
        <f t="shared" si="106"/>
        <v>1.0964919375</v>
      </c>
      <c r="S111" s="17">
        <f t="shared" si="107"/>
        <v>0.0647776703668845</v>
      </c>
      <c r="T111" s="3">
        <v>0.27</v>
      </c>
      <c r="U111" s="18">
        <f t="shared" si="108"/>
        <v>0.0174899709990588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09"/>
        <v>0.231673226256216</v>
      </c>
      <c r="AC111" s="25">
        <f t="shared" si="110"/>
        <v>9.024625</v>
      </c>
      <c r="AD111" s="1">
        <f t="shared" si="111"/>
        <v>0.45</v>
      </c>
      <c r="AE111" s="26">
        <f t="shared" si="112"/>
        <v>746.355833333333</v>
      </c>
      <c r="AF111" s="1">
        <f t="shared" si="113"/>
        <v>15604538.9968847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11.8002129082581</v>
      </c>
      <c r="E112" s="13">
        <f t="shared" si="114"/>
        <v>9.0078758824</v>
      </c>
      <c r="F112" s="9" t="s">
        <v>111</v>
      </c>
      <c r="G112" s="6">
        <v>6</v>
      </c>
      <c r="H112" s="11">
        <f t="shared" si="99"/>
        <v>11.8002129082581</v>
      </c>
      <c r="I112" s="11">
        <f t="shared" si="100"/>
        <v>284.950212908258</v>
      </c>
      <c r="J112" s="11">
        <f t="shared" si="101"/>
        <v>0.0762602317238808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5.18136843890499</v>
      </c>
      <c r="P112" s="11">
        <f t="shared" si="104"/>
        <v>0.395132357797697</v>
      </c>
      <c r="Q112" s="16">
        <f t="shared" si="105"/>
        <v>0.177809561008964</v>
      </c>
      <c r="R112" s="11">
        <f t="shared" si="106"/>
        <v>1.0964919375</v>
      </c>
      <c r="S112" s="17">
        <f t="shared" si="107"/>
        <v>0.162162214721222</v>
      </c>
      <c r="T112" s="3">
        <v>0.27</v>
      </c>
      <c r="U112" s="18">
        <f t="shared" si="108"/>
        <v>0.04378379797473</v>
      </c>
      <c r="V112" s="3">
        <v>180.9</v>
      </c>
      <c r="W112" s="20">
        <v>6</v>
      </c>
      <c r="X112" s="20">
        <v>3</v>
      </c>
      <c r="Y112" s="20">
        <v>0.3</v>
      </c>
      <c r="Z112" s="20">
        <v>6</v>
      </c>
      <c r="AA112" s="3">
        <v>30.2</v>
      </c>
      <c r="AB112" s="2">
        <f t="shared" si="109"/>
        <v>0.239600815089381</v>
      </c>
      <c r="AC112" s="25">
        <f t="shared" si="110"/>
        <v>9.024625</v>
      </c>
      <c r="AD112" s="1">
        <f t="shared" si="111"/>
        <v>0.45</v>
      </c>
      <c r="AE112" s="26">
        <f t="shared" si="112"/>
        <v>746.355833333333</v>
      </c>
      <c r="AF112" s="1">
        <f t="shared" si="113"/>
        <v>16138508.2047101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15.6767681826667</v>
      </c>
      <c r="E113" s="13">
        <f t="shared" si="114"/>
        <v>11.8002129082581</v>
      </c>
      <c r="F113" s="9" t="s">
        <v>109</v>
      </c>
      <c r="G113" s="6">
        <v>7</v>
      </c>
      <c r="H113" s="11">
        <f t="shared" si="99"/>
        <v>15.6767681826667</v>
      </c>
      <c r="I113" s="11">
        <f t="shared" si="100"/>
        <v>288.826768182667</v>
      </c>
      <c r="J113" s="11">
        <f t="shared" si="101"/>
        <v>0.120635554257983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7.22288483110729</v>
      </c>
      <c r="P113" s="11">
        <f t="shared" si="104"/>
        <v>0.871336714942207</v>
      </c>
      <c r="Q113" s="16">
        <f t="shared" si="105"/>
        <v>0.392101521723993</v>
      </c>
      <c r="R113" s="11">
        <f t="shared" si="106"/>
        <v>1.0964919375</v>
      </c>
      <c r="S113" s="17">
        <f t="shared" si="107"/>
        <v>0.357596356447439</v>
      </c>
      <c r="T113" s="3">
        <v>0.27</v>
      </c>
      <c r="U113" s="18">
        <f t="shared" si="108"/>
        <v>0.0965510162408086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0.304310131396604</v>
      </c>
      <c r="AC113" s="25">
        <f t="shared" si="110"/>
        <v>9.024625</v>
      </c>
      <c r="AD113" s="1">
        <f t="shared" si="111"/>
        <v>0.45</v>
      </c>
      <c r="AE113" s="26">
        <f t="shared" si="112"/>
        <v>746.355833333333</v>
      </c>
      <c r="AF113" s="1">
        <f t="shared" si="113"/>
        <v>20497056.9506971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16.2728366974194</v>
      </c>
      <c r="E114" s="13">
        <f t="shared" si="114"/>
        <v>15.6767681826667</v>
      </c>
      <c r="F114" s="9" t="s">
        <v>109</v>
      </c>
      <c r="G114" s="6">
        <v>8</v>
      </c>
      <c r="H114" s="11">
        <f t="shared" si="99"/>
        <v>16.2728366974194</v>
      </c>
      <c r="I114" s="11">
        <f t="shared" si="100"/>
        <v>289.422836697419</v>
      </c>
      <c r="J114" s="11">
        <f t="shared" si="101"/>
        <v>0.129308779047127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8.78819686616509</v>
      </c>
      <c r="P114" s="11">
        <f t="shared" si="104"/>
        <v>1.13639100678959</v>
      </c>
      <c r="Q114" s="16">
        <f t="shared" si="105"/>
        <v>0.511375953055316</v>
      </c>
      <c r="R114" s="11">
        <f t="shared" si="106"/>
        <v>1.0964919375</v>
      </c>
      <c r="S114" s="17">
        <f t="shared" si="107"/>
        <v>0.466374567442103</v>
      </c>
      <c r="T114" s="3">
        <v>0.27</v>
      </c>
      <c r="U114" s="18">
        <f t="shared" si="108"/>
        <v>0.125921133209368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0.313165221662624</v>
      </c>
      <c r="AC114" s="25">
        <f t="shared" si="110"/>
        <v>9.024625</v>
      </c>
      <c r="AD114" s="1">
        <f t="shared" si="111"/>
        <v>0.45</v>
      </c>
      <c r="AE114" s="26">
        <f t="shared" si="112"/>
        <v>746.355833333333</v>
      </c>
      <c r="AF114" s="1">
        <f t="shared" si="113"/>
        <v>21093498.7735612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17.2603589354839</v>
      </c>
      <c r="E115" s="13">
        <f t="shared" si="114"/>
        <v>16.2728366974194</v>
      </c>
      <c r="F115" s="9" t="s">
        <v>109</v>
      </c>
      <c r="G115" s="6">
        <v>9</v>
      </c>
      <c r="H115" s="11">
        <f t="shared" si="99"/>
        <v>17.2603589354839</v>
      </c>
      <c r="I115" s="11">
        <f t="shared" si="100"/>
        <v>290.410358935484</v>
      </c>
      <c r="J115" s="11">
        <f t="shared" si="101"/>
        <v>0.144980753692453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10.0884546093755</v>
      </c>
      <c r="P115" s="11">
        <f t="shared" si="104"/>
        <v>1.46263175285937</v>
      </c>
      <c r="Q115" s="16">
        <f t="shared" si="105"/>
        <v>0.658184288786714</v>
      </c>
      <c r="R115" s="11">
        <f t="shared" si="106"/>
        <v>1.0964919375</v>
      </c>
      <c r="S115" s="17">
        <f t="shared" si="107"/>
        <v>0.600263683002881</v>
      </c>
      <c r="T115" s="3">
        <v>0.27</v>
      </c>
      <c r="U115" s="18">
        <f t="shared" si="108"/>
        <v>0.162071194410778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0.324064465114849</v>
      </c>
      <c r="AC115" s="25">
        <f t="shared" si="110"/>
        <v>9.024625</v>
      </c>
      <c r="AD115" s="1">
        <f t="shared" si="111"/>
        <v>0.45</v>
      </c>
      <c r="AE115" s="26">
        <f t="shared" si="112"/>
        <v>746.355833333333</v>
      </c>
      <c r="AF115" s="1">
        <f t="shared" si="113"/>
        <v>21827626.2005202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13.0209531563</v>
      </c>
      <c r="E116" s="13">
        <f t="shared" si="114"/>
        <v>17.2603589354839</v>
      </c>
      <c r="F116" s="9" t="s">
        <v>109</v>
      </c>
      <c r="G116" s="6">
        <v>10</v>
      </c>
      <c r="H116" s="11">
        <f t="shared" si="99"/>
        <v>13.0209531563</v>
      </c>
      <c r="I116" s="11">
        <f t="shared" si="100"/>
        <v>286.1709531563</v>
      </c>
      <c r="J116" s="11">
        <f t="shared" si="101"/>
        <v>0.0882270540569887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11.0624716065161</v>
      </c>
      <c r="P116" s="11">
        <f t="shared" si="104"/>
        <v>0.976009280432001</v>
      </c>
      <c r="Q116" s="16">
        <f t="shared" si="105"/>
        <v>0.439204176194401</v>
      </c>
      <c r="R116" s="11">
        <f t="shared" si="106"/>
        <v>1.0964919375</v>
      </c>
      <c r="S116" s="17">
        <f t="shared" si="107"/>
        <v>0.400553949530888</v>
      </c>
      <c r="T116" s="3">
        <v>0.27</v>
      </c>
      <c r="U116" s="18">
        <f t="shared" si="108"/>
        <v>0.10814956637334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0.259007094261562</v>
      </c>
      <c r="AC116" s="25">
        <f t="shared" si="110"/>
        <v>9.024625</v>
      </c>
      <c r="AD116" s="1">
        <f t="shared" si="111"/>
        <v>0.45</v>
      </c>
      <c r="AE116" s="26">
        <f t="shared" si="112"/>
        <v>746.355833333333</v>
      </c>
      <c r="AF116" s="1">
        <f t="shared" si="113"/>
        <v>17445633.9568754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8.43648900951613</v>
      </c>
      <c r="E117" s="13">
        <f t="shared" si="114"/>
        <v>13.0209531563</v>
      </c>
      <c r="F117" s="9" t="s">
        <v>109</v>
      </c>
      <c r="G117" s="6">
        <v>11</v>
      </c>
      <c r="H117" s="11">
        <f t="shared" si="99"/>
        <v>8.43648900951613</v>
      </c>
      <c r="I117" s="11">
        <f t="shared" si="100"/>
        <v>281.586489009516</v>
      </c>
      <c r="J117" s="11">
        <f t="shared" si="101"/>
        <v>0.0507021452936094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9.58213920977992</v>
      </c>
      <c r="O117" s="11">
        <f t="shared" si="115"/>
        <v>2.94097186630421</v>
      </c>
      <c r="P117" s="11">
        <f t="shared" si="104"/>
        <v>0.149113582869773</v>
      </c>
      <c r="Q117" s="16">
        <f t="shared" si="105"/>
        <v>0.0671011122913981</v>
      </c>
      <c r="R117" s="11">
        <f t="shared" si="106"/>
        <v>1.0964919375</v>
      </c>
      <c r="S117" s="17">
        <f t="shared" si="107"/>
        <v>0.0611961748158299</v>
      </c>
      <c r="T117" s="3">
        <v>0.27</v>
      </c>
      <c r="U117" s="18">
        <f t="shared" si="108"/>
        <v>0.0165229672002741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0.231381674610883</v>
      </c>
      <c r="AC117" s="25">
        <f t="shared" si="110"/>
        <v>9.024625</v>
      </c>
      <c r="AD117" s="1">
        <f t="shared" si="111"/>
        <v>0.45</v>
      </c>
      <c r="AE117" s="26">
        <f t="shared" si="112"/>
        <v>746.355833333333</v>
      </c>
      <c r="AF117" s="1">
        <f t="shared" si="113"/>
        <v>15584901.2981625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3.33632273983333</v>
      </c>
      <c r="E118" s="13">
        <f t="shared" si="114"/>
        <v>8.43648900951613</v>
      </c>
      <c r="F118" s="9" t="s">
        <v>111</v>
      </c>
      <c r="G118" s="6">
        <v>12</v>
      </c>
      <c r="H118" s="11">
        <f t="shared" si="99"/>
        <v>3.33632273983333</v>
      </c>
      <c r="I118" s="11">
        <f t="shared" si="100"/>
        <v>276.486322739833</v>
      </c>
      <c r="J118" s="11">
        <f t="shared" si="101"/>
        <v>0.0267925533566602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5.22850703343443</v>
      </c>
      <c r="P118" s="11">
        <f t="shared" si="104"/>
        <v>0.140085053668965</v>
      </c>
      <c r="Q118" s="16">
        <f t="shared" si="105"/>
        <v>0.0630382741510342</v>
      </c>
      <c r="R118" s="11">
        <f t="shared" si="106"/>
        <v>1.0964919375</v>
      </c>
      <c r="S118" s="17">
        <f t="shared" si="107"/>
        <v>0.0574908688291511</v>
      </c>
      <c r="T118" s="3">
        <v>0.27</v>
      </c>
      <c r="U118" s="18">
        <f t="shared" si="108"/>
        <v>0.0155225345838708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0.231080044177037</v>
      </c>
      <c r="AC118" s="25">
        <f t="shared" si="110"/>
        <v>9.024625</v>
      </c>
      <c r="AD118" s="1">
        <f t="shared" si="111"/>
        <v>0.45</v>
      </c>
      <c r="AE118" s="26">
        <f t="shared" si="112"/>
        <v>746.355833333333</v>
      </c>
      <c r="AF118" s="1">
        <f t="shared" si="113"/>
        <v>15564584.7344246</v>
      </c>
      <c r="AG118" s="1">
        <f>SUM(AF107:AF118)</f>
        <v>205717715.053713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-3.41427524648387</v>
      </c>
      <c r="E119" s="13">
        <f t="shared" si="114"/>
        <v>3.33632273983333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-3.42</v>
      </c>
      <c r="E123" s="9"/>
      <c r="F123" s="9"/>
      <c r="G123" s="6">
        <v>1</v>
      </c>
      <c r="H123" s="11">
        <f t="shared" ref="H123:H134" si="116">E124</f>
        <v>-3.42</v>
      </c>
      <c r="I123" s="11">
        <f t="shared" ref="I123:I134" si="117">H123+273.15</f>
        <v>269.73</v>
      </c>
      <c r="J123" s="11">
        <f t="shared" ref="J123:J134" si="118">EXP(($C$18*(I123-$C$16))/($C$19*I123*$C$16))</f>
        <v>0.0110896580956637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0.00578015159262185</v>
      </c>
      <c r="Q123" s="16">
        <f t="shared" ref="Q123:Q134" si="122">P123*$B$125</f>
        <v>0.00173404547778656</v>
      </c>
      <c r="R123" s="11">
        <f t="shared" ref="R123:R134" si="123">L123*$B$125</f>
        <v>0.156366</v>
      </c>
      <c r="S123" s="17">
        <f t="shared" ref="S123:S134" si="124">Q123/R123</f>
        <v>0.0110896580956637</v>
      </c>
      <c r="T123" s="3">
        <v>0.01</v>
      </c>
      <c r="U123" s="18">
        <f t="shared" ref="U123:U134" si="125">S123*T123</f>
        <v>0.000110896580956637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0.00560089658095664</v>
      </c>
      <c r="AU123" s="25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17.1</v>
      </c>
      <c r="AX123" s="1">
        <f t="shared" ref="AX123:AX134" si="132">AW123*10000*AV123*0.67*AU123*AT123</f>
        <v>10033.92367877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-3.64972130764516</v>
      </c>
      <c r="E124" s="13">
        <f t="shared" ref="E124:E135" si="133">D123</f>
        <v>-3.42</v>
      </c>
      <c r="F124" s="9" t="s">
        <v>109</v>
      </c>
      <c r="G124" s="6">
        <v>2</v>
      </c>
      <c r="H124" s="11">
        <f t="shared" si="116"/>
        <v>-3.64972130764516</v>
      </c>
      <c r="I124" s="11">
        <f t="shared" si="117"/>
        <v>269.500278692355</v>
      </c>
      <c r="J124" s="11">
        <f t="shared" si="118"/>
        <v>0.0107536248664093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1.03665984840738</v>
      </c>
      <c r="P124" s="11">
        <f t="shared" si="121"/>
        <v>0.0111478511238417</v>
      </c>
      <c r="Q124" s="16">
        <f t="shared" si="122"/>
        <v>0.0033443553371525</v>
      </c>
      <c r="R124" s="11">
        <f t="shared" si="123"/>
        <v>0.156366</v>
      </c>
      <c r="S124" s="17">
        <f t="shared" si="124"/>
        <v>0.0213879957097611</v>
      </c>
      <c r="T124" s="3">
        <v>0.01</v>
      </c>
      <c r="U124" s="18">
        <f t="shared" si="125"/>
        <v>0.000213879957097611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0.00570387995709761</v>
      </c>
      <c r="AU124" s="25">
        <f t="shared" si="129"/>
        <v>52.122</v>
      </c>
      <c r="AV124" s="1">
        <f t="shared" si="130"/>
        <v>0.3</v>
      </c>
      <c r="AW124" s="2">
        <f t="shared" si="131"/>
        <v>17.1</v>
      </c>
      <c r="AX124" s="1">
        <f t="shared" si="132"/>
        <v>10218.4168793576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2">
        <v>0.1536949875</v>
      </c>
      <c r="E125" s="13">
        <f t="shared" si="133"/>
        <v>-3.64972130764516</v>
      </c>
      <c r="F125" s="9" t="s">
        <v>109</v>
      </c>
      <c r="G125" s="6">
        <v>3</v>
      </c>
      <c r="H125" s="11">
        <f t="shared" si="116"/>
        <v>0.1536949875</v>
      </c>
      <c r="I125" s="11">
        <f t="shared" si="117"/>
        <v>273.3036949875</v>
      </c>
      <c r="J125" s="11">
        <f t="shared" si="118"/>
        <v>0.0177792295450431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1.54673199728354</v>
      </c>
      <c r="P125" s="11">
        <f t="shared" si="121"/>
        <v>0.027499703224367</v>
      </c>
      <c r="Q125" s="16">
        <f t="shared" si="122"/>
        <v>0.00824991096731011</v>
      </c>
      <c r="R125" s="11">
        <f t="shared" si="123"/>
        <v>0.156366</v>
      </c>
      <c r="S125" s="17">
        <f t="shared" si="124"/>
        <v>0.0527602609730383</v>
      </c>
      <c r="T125" s="3">
        <v>0.01</v>
      </c>
      <c r="U125" s="18">
        <f t="shared" si="125"/>
        <v>0.000527602609730383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0.00601760260973038</v>
      </c>
      <c r="AU125" s="25">
        <f t="shared" si="129"/>
        <v>52.122</v>
      </c>
      <c r="AV125" s="1">
        <f t="shared" si="130"/>
        <v>0.3</v>
      </c>
      <c r="AW125" s="2">
        <f t="shared" si="131"/>
        <v>17.1</v>
      </c>
      <c r="AX125" s="1">
        <f t="shared" si="132"/>
        <v>10780.4463879047</v>
      </c>
    </row>
    <row r="126" s="1" customFormat="1" spans="1:50">
      <c r="A126" s="6"/>
      <c r="B126" s="6"/>
      <c r="C126" s="9">
        <v>3</v>
      </c>
      <c r="D126" s="12">
        <v>2.18839762654839</v>
      </c>
      <c r="E126" s="13">
        <f t="shared" si="133"/>
        <v>0.1536949875</v>
      </c>
      <c r="F126" s="9" t="s">
        <v>109</v>
      </c>
      <c r="G126" s="6">
        <v>4</v>
      </c>
      <c r="H126" s="11">
        <f t="shared" si="116"/>
        <v>2.18839762654839</v>
      </c>
      <c r="I126" s="11">
        <f t="shared" si="117"/>
        <v>275.338397626548</v>
      </c>
      <c r="J126" s="11">
        <f t="shared" si="118"/>
        <v>0.0231339850068121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2.04045229405917</v>
      </c>
      <c r="P126" s="11">
        <f t="shared" si="121"/>
        <v>0.0472037927778802</v>
      </c>
      <c r="Q126" s="16">
        <f t="shared" si="122"/>
        <v>0.0141611378333641</v>
      </c>
      <c r="R126" s="11">
        <f t="shared" si="123"/>
        <v>0.156366</v>
      </c>
      <c r="S126" s="17">
        <f t="shared" si="124"/>
        <v>0.0905640473847516</v>
      </c>
      <c r="T126" s="3">
        <v>0.01</v>
      </c>
      <c r="U126" s="18">
        <f t="shared" si="125"/>
        <v>0.000905640473847516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0.00639564047384752</v>
      </c>
      <c r="AU126" s="25">
        <f t="shared" si="129"/>
        <v>52.122</v>
      </c>
      <c r="AV126" s="1">
        <f t="shared" si="130"/>
        <v>0.3</v>
      </c>
      <c r="AW126" s="2">
        <f t="shared" si="131"/>
        <v>17.1</v>
      </c>
      <c r="AX126" s="1">
        <f t="shared" si="132"/>
        <v>11457.6956499485</v>
      </c>
    </row>
    <row r="127" s="1" customFormat="1" spans="1:50">
      <c r="A127" s="6"/>
      <c r="B127" s="6"/>
      <c r="C127" s="9">
        <v>4</v>
      </c>
      <c r="D127" s="12">
        <v>9.0078758824</v>
      </c>
      <c r="E127" s="13">
        <f t="shared" si="133"/>
        <v>2.18839762654839</v>
      </c>
      <c r="F127" s="9" t="s">
        <v>109</v>
      </c>
      <c r="G127" s="6">
        <v>5</v>
      </c>
      <c r="H127" s="11">
        <f t="shared" si="116"/>
        <v>9.0078758824</v>
      </c>
      <c r="I127" s="11">
        <f t="shared" si="117"/>
        <v>282.1578758824</v>
      </c>
      <c r="J127" s="11">
        <f t="shared" si="118"/>
        <v>0.0543797279253696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1.89358607621722</v>
      </c>
      <c r="O127" s="11">
        <f t="shared" si="134"/>
        <v>0.620882425064065</v>
      </c>
      <c r="P127" s="11">
        <f t="shared" si="121"/>
        <v>0.0337634173486275</v>
      </c>
      <c r="Q127" s="16">
        <f t="shared" si="122"/>
        <v>0.0101290252045883</v>
      </c>
      <c r="R127" s="11">
        <f t="shared" si="123"/>
        <v>0.156366</v>
      </c>
      <c r="S127" s="17">
        <f t="shared" si="124"/>
        <v>0.0647776703668845</v>
      </c>
      <c r="T127" s="3">
        <v>0.01</v>
      </c>
      <c r="U127" s="18">
        <f t="shared" si="125"/>
        <v>0.000647776703668845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0.00613777670366884</v>
      </c>
      <c r="AU127" s="25">
        <f t="shared" si="129"/>
        <v>52.122</v>
      </c>
      <c r="AV127" s="1">
        <f t="shared" si="130"/>
        <v>0.3</v>
      </c>
      <c r="AW127" s="2">
        <f t="shared" si="131"/>
        <v>17.1</v>
      </c>
      <c r="AX127" s="1">
        <f t="shared" si="132"/>
        <v>10995.7365060697</v>
      </c>
    </row>
    <row r="128" s="1" customFormat="1" spans="1:50">
      <c r="A128" s="6"/>
      <c r="B128" s="6"/>
      <c r="C128" s="9">
        <v>5</v>
      </c>
      <c r="D128" s="12">
        <v>11.8002129082581</v>
      </c>
      <c r="E128" s="13">
        <f t="shared" si="133"/>
        <v>9.0078758824</v>
      </c>
      <c r="F128" s="9" t="s">
        <v>111</v>
      </c>
      <c r="G128" s="6">
        <v>6</v>
      </c>
      <c r="H128" s="11">
        <f t="shared" si="116"/>
        <v>11.8002129082581</v>
      </c>
      <c r="I128" s="11">
        <f t="shared" si="117"/>
        <v>284.950212908258</v>
      </c>
      <c r="J128" s="11">
        <f t="shared" si="118"/>
        <v>0.0762602317238808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1.10833900771544</v>
      </c>
      <c r="P128" s="11">
        <f t="shared" si="121"/>
        <v>0.0845221895569954</v>
      </c>
      <c r="Q128" s="16">
        <f t="shared" si="122"/>
        <v>0.0253566568670986</v>
      </c>
      <c r="R128" s="11">
        <f t="shared" si="123"/>
        <v>0.156366</v>
      </c>
      <c r="S128" s="17">
        <f t="shared" si="124"/>
        <v>0.162162214721222</v>
      </c>
      <c r="T128" s="3">
        <v>0.01</v>
      </c>
      <c r="U128" s="18">
        <f t="shared" si="125"/>
        <v>0.00162162214721222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0.001</v>
      </c>
      <c r="AF128" s="3">
        <v>0.49</v>
      </c>
      <c r="AG128" s="18">
        <f t="shared" si="126"/>
        <v>0.00049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0.00711162214721222</v>
      </c>
      <c r="AU128" s="25">
        <f t="shared" si="129"/>
        <v>52.122</v>
      </c>
      <c r="AV128" s="1">
        <f t="shared" si="130"/>
        <v>0.3</v>
      </c>
      <c r="AW128" s="2">
        <f t="shared" si="131"/>
        <v>17.1</v>
      </c>
      <c r="AX128" s="1">
        <f t="shared" si="132"/>
        <v>12740.3662656435</v>
      </c>
    </row>
    <row r="129" s="1" customFormat="1" spans="1:50">
      <c r="A129" s="6"/>
      <c r="B129" s="6"/>
      <c r="C129" s="9">
        <v>6</v>
      </c>
      <c r="D129" s="12">
        <v>15.6767681826667</v>
      </c>
      <c r="E129" s="13">
        <f t="shared" si="133"/>
        <v>11.8002129082581</v>
      </c>
      <c r="F129" s="9" t="s">
        <v>109</v>
      </c>
      <c r="G129" s="6">
        <v>7</v>
      </c>
      <c r="H129" s="11">
        <f t="shared" si="116"/>
        <v>15.6767681826667</v>
      </c>
      <c r="I129" s="11">
        <f t="shared" si="117"/>
        <v>288.826768182667</v>
      </c>
      <c r="J129" s="11">
        <f t="shared" si="118"/>
        <v>0.120635554257983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1.54503681815844</v>
      </c>
      <c r="P129" s="11">
        <f t="shared" si="121"/>
        <v>0.186386372907534</v>
      </c>
      <c r="Q129" s="16">
        <f t="shared" si="122"/>
        <v>0.0559159118722603</v>
      </c>
      <c r="R129" s="11">
        <f t="shared" si="123"/>
        <v>0.156366</v>
      </c>
      <c r="S129" s="17">
        <f t="shared" si="124"/>
        <v>0.357596356447439</v>
      </c>
      <c r="T129" s="3">
        <v>0.01</v>
      </c>
      <c r="U129" s="18">
        <f t="shared" si="125"/>
        <v>0.00357596356447439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0.0135259635644744</v>
      </c>
      <c r="AU129" s="25">
        <f t="shared" si="129"/>
        <v>52.122</v>
      </c>
      <c r="AV129" s="1">
        <f t="shared" si="130"/>
        <v>0.3</v>
      </c>
      <c r="AW129" s="2">
        <f t="shared" si="131"/>
        <v>17.1</v>
      </c>
      <c r="AX129" s="1">
        <f t="shared" si="132"/>
        <v>24231.5643801049</v>
      </c>
    </row>
    <row r="130" s="1" customFormat="1" spans="1:50">
      <c r="A130" s="6"/>
      <c r="B130" s="6"/>
      <c r="C130" s="9">
        <v>7</v>
      </c>
      <c r="D130" s="12">
        <v>16.2728366974194</v>
      </c>
      <c r="E130" s="13">
        <f t="shared" si="133"/>
        <v>15.6767681826667</v>
      </c>
      <c r="F130" s="9" t="s">
        <v>109</v>
      </c>
      <c r="G130" s="6">
        <v>8</v>
      </c>
      <c r="H130" s="11">
        <f t="shared" si="116"/>
        <v>16.2728366974194</v>
      </c>
      <c r="I130" s="11">
        <f t="shared" si="117"/>
        <v>289.422836697419</v>
      </c>
      <c r="J130" s="11">
        <f t="shared" si="118"/>
        <v>0.129308779047127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1.87987044525091</v>
      </c>
      <c r="P130" s="11">
        <f t="shared" si="121"/>
        <v>0.243083752042173</v>
      </c>
      <c r="Q130" s="16">
        <f t="shared" si="122"/>
        <v>0.0729251256126519</v>
      </c>
      <c r="R130" s="11">
        <f t="shared" si="123"/>
        <v>0.156366</v>
      </c>
      <c r="S130" s="17">
        <f t="shared" si="124"/>
        <v>0.466374567442103</v>
      </c>
      <c r="T130" s="3">
        <v>0.01</v>
      </c>
      <c r="U130" s="18">
        <f t="shared" si="125"/>
        <v>0.00466374567442103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0.014613745674421</v>
      </c>
      <c r="AU130" s="25">
        <f t="shared" si="129"/>
        <v>52.122</v>
      </c>
      <c r="AV130" s="1">
        <f t="shared" si="130"/>
        <v>0.3</v>
      </c>
      <c r="AW130" s="2">
        <f t="shared" si="131"/>
        <v>17.1</v>
      </c>
      <c r="AX130" s="1">
        <f t="shared" si="132"/>
        <v>26180.3099983415</v>
      </c>
    </row>
    <row r="131" s="1" customFormat="1" spans="1:50">
      <c r="A131" s="6"/>
      <c r="B131" s="6"/>
      <c r="C131" s="9">
        <v>8</v>
      </c>
      <c r="D131" s="12">
        <v>17.2603589354839</v>
      </c>
      <c r="E131" s="13">
        <f t="shared" si="133"/>
        <v>16.2728366974194</v>
      </c>
      <c r="F131" s="9" t="s">
        <v>109</v>
      </c>
      <c r="G131" s="6">
        <v>9</v>
      </c>
      <c r="H131" s="11">
        <f t="shared" si="116"/>
        <v>17.2603589354839</v>
      </c>
      <c r="I131" s="11">
        <f t="shared" si="117"/>
        <v>290.410358935484</v>
      </c>
      <c r="J131" s="11">
        <f t="shared" si="118"/>
        <v>0.144980753692453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2.15800669320873</v>
      </c>
      <c r="P131" s="11">
        <f t="shared" si="121"/>
        <v>0.312869436854761</v>
      </c>
      <c r="Q131" s="16">
        <f t="shared" si="122"/>
        <v>0.0938608310564284</v>
      </c>
      <c r="R131" s="11">
        <f t="shared" si="123"/>
        <v>0.156366</v>
      </c>
      <c r="S131" s="17">
        <f t="shared" si="124"/>
        <v>0.60026368300288</v>
      </c>
      <c r="T131" s="3">
        <v>0.01</v>
      </c>
      <c r="U131" s="18">
        <f t="shared" si="125"/>
        <v>0.0060026368300288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0.0114926368300288</v>
      </c>
      <c r="AU131" s="25">
        <f t="shared" si="129"/>
        <v>52.122</v>
      </c>
      <c r="AV131" s="1">
        <f t="shared" si="130"/>
        <v>0.3</v>
      </c>
      <c r="AW131" s="2">
        <f t="shared" si="131"/>
        <v>17.1</v>
      </c>
      <c r="AX131" s="1">
        <f t="shared" si="132"/>
        <v>20588.889502515</v>
      </c>
    </row>
    <row r="132" s="1" customFormat="1" spans="1:50">
      <c r="A132" s="6"/>
      <c r="B132" s="6"/>
      <c r="C132" s="9">
        <v>9</v>
      </c>
      <c r="D132" s="12">
        <v>13.0209531563</v>
      </c>
      <c r="E132" s="13">
        <f t="shared" si="133"/>
        <v>17.2603589354839</v>
      </c>
      <c r="F132" s="9" t="s">
        <v>109</v>
      </c>
      <c r="G132" s="6">
        <v>10</v>
      </c>
      <c r="H132" s="11">
        <f t="shared" si="116"/>
        <v>13.0209531563</v>
      </c>
      <c r="I132" s="11">
        <f t="shared" si="117"/>
        <v>286.1709531563</v>
      </c>
      <c r="J132" s="11">
        <f t="shared" si="118"/>
        <v>0.0882270540569887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2.36635725635397</v>
      </c>
      <c r="P132" s="11">
        <f t="shared" si="121"/>
        <v>0.208776729574489</v>
      </c>
      <c r="Q132" s="16">
        <f t="shared" si="122"/>
        <v>0.0626330188723468</v>
      </c>
      <c r="R132" s="11">
        <f t="shared" si="123"/>
        <v>0.156366</v>
      </c>
      <c r="S132" s="17">
        <f t="shared" si="124"/>
        <v>0.400553949530888</v>
      </c>
      <c r="T132" s="3">
        <v>0.01</v>
      </c>
      <c r="U132" s="18">
        <f t="shared" si="125"/>
        <v>0.00400553949530888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0.00949553949530888</v>
      </c>
      <c r="AU132" s="25">
        <f t="shared" si="129"/>
        <v>52.122</v>
      </c>
      <c r="AV132" s="1">
        <f t="shared" si="130"/>
        <v>0.3</v>
      </c>
      <c r="AW132" s="2">
        <f t="shared" si="131"/>
        <v>17.1</v>
      </c>
      <c r="AX132" s="1">
        <f t="shared" si="132"/>
        <v>17011.1190605848</v>
      </c>
    </row>
    <row r="133" s="1" customFormat="1" spans="1:50">
      <c r="A133" s="6"/>
      <c r="B133" s="6"/>
      <c r="C133" s="9">
        <v>10</v>
      </c>
      <c r="D133" s="12">
        <v>8.43648900951613</v>
      </c>
      <c r="E133" s="13">
        <f t="shared" si="133"/>
        <v>13.0209531563</v>
      </c>
      <c r="F133" s="9" t="s">
        <v>109</v>
      </c>
      <c r="G133" s="6">
        <v>11</v>
      </c>
      <c r="H133" s="11">
        <f t="shared" si="116"/>
        <v>8.43648900951613</v>
      </c>
      <c r="I133" s="11">
        <f t="shared" si="117"/>
        <v>281.586489009516</v>
      </c>
      <c r="J133" s="11">
        <f t="shared" si="118"/>
        <v>0.0507021452936094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2.04970150044051</v>
      </c>
      <c r="O133" s="11">
        <f t="shared" si="134"/>
        <v>0.629099026338974</v>
      </c>
      <c r="P133" s="11">
        <f t="shared" si="121"/>
        <v>0.0318966702375069</v>
      </c>
      <c r="Q133" s="16">
        <f t="shared" si="122"/>
        <v>0.00956900107125206</v>
      </c>
      <c r="R133" s="11">
        <f t="shared" si="123"/>
        <v>0.156366</v>
      </c>
      <c r="S133" s="17">
        <f t="shared" si="124"/>
        <v>0.0611961748158299</v>
      </c>
      <c r="T133" s="3">
        <v>0.01</v>
      </c>
      <c r="U133" s="18">
        <f t="shared" si="125"/>
        <v>0.000611961748158299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0.0061019617481583</v>
      </c>
      <c r="AU133" s="25">
        <f t="shared" si="129"/>
        <v>52.122</v>
      </c>
      <c r="AV133" s="1">
        <f t="shared" si="130"/>
        <v>0.3</v>
      </c>
      <c r="AW133" s="2">
        <f t="shared" si="131"/>
        <v>17.1</v>
      </c>
      <c r="AX133" s="1">
        <f t="shared" si="132"/>
        <v>10931.5745411134</v>
      </c>
    </row>
    <row r="134" s="1" customFormat="1" spans="1:51">
      <c r="A134" s="6"/>
      <c r="B134" s="6"/>
      <c r="C134" s="9">
        <v>11</v>
      </c>
      <c r="D134" s="12">
        <v>3.33632273983333</v>
      </c>
      <c r="E134" s="13">
        <f t="shared" si="133"/>
        <v>8.43648900951613</v>
      </c>
      <c r="F134" s="9" t="s">
        <v>111</v>
      </c>
      <c r="G134" s="6">
        <v>12</v>
      </c>
      <c r="H134" s="11">
        <f t="shared" si="116"/>
        <v>3.33632273983333</v>
      </c>
      <c r="I134" s="11">
        <f t="shared" si="117"/>
        <v>276.486322739833</v>
      </c>
      <c r="J134" s="11">
        <f t="shared" si="118"/>
        <v>0.0267925533566602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1.11842235610147</v>
      </c>
      <c r="P134" s="11">
        <f t="shared" si="121"/>
        <v>0.0299653906511301</v>
      </c>
      <c r="Q134" s="16">
        <f t="shared" si="122"/>
        <v>0.00898961719533904</v>
      </c>
      <c r="R134" s="11">
        <f t="shared" si="123"/>
        <v>0.156366</v>
      </c>
      <c r="S134" s="17">
        <f t="shared" si="124"/>
        <v>0.0574908688291511</v>
      </c>
      <c r="T134" s="3">
        <v>0.01</v>
      </c>
      <c r="U134" s="18">
        <f t="shared" si="125"/>
        <v>0.000574908688291511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0.00606490868829151</v>
      </c>
      <c r="AU134" s="25">
        <f t="shared" si="129"/>
        <v>52.122</v>
      </c>
      <c r="AV134" s="1">
        <f t="shared" si="130"/>
        <v>0.3</v>
      </c>
      <c r="AW134" s="2">
        <f t="shared" si="131"/>
        <v>17.1</v>
      </c>
      <c r="AX134" s="1">
        <f t="shared" si="132"/>
        <v>10865.19453045</v>
      </c>
      <c r="AY134" s="1">
        <f>SUM(AX123:AX134)</f>
        <v>176035.237380803</v>
      </c>
    </row>
    <row r="135" s="1" customFormat="1" spans="1:46">
      <c r="A135" s="6"/>
      <c r="B135" s="6"/>
      <c r="C135" s="9">
        <v>12</v>
      </c>
      <c r="D135" s="12">
        <v>-3.41427524648387</v>
      </c>
      <c r="E135" s="13">
        <f t="shared" si="133"/>
        <v>3.33632273983333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-3.42</v>
      </c>
      <c r="E139" s="9"/>
      <c r="F139" s="9"/>
      <c r="G139" s="6">
        <v>1</v>
      </c>
      <c r="H139" s="11">
        <f t="shared" ref="H139:H150" si="135">E140</f>
        <v>-3.42</v>
      </c>
      <c r="I139" s="11">
        <f t="shared" ref="I139:I150" si="136">H139+273.15</f>
        <v>269.73</v>
      </c>
      <c r="J139" s="11">
        <f t="shared" ref="J139:J150" si="137">EXP(($C$18*(I139-$C$16))/($C$19*I139*$C$16))</f>
        <v>0.0110896580956637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0.00315722565983547</v>
      </c>
      <c r="Q139" s="16">
        <f t="shared" ref="Q139:Q150" si="141">P139*$B$125</f>
        <v>0.00094716769795064</v>
      </c>
      <c r="R139" s="11">
        <f t="shared" ref="R139:R150" si="142">L139*$B$125</f>
        <v>0.08541</v>
      </c>
      <c r="S139" s="17">
        <f t="shared" ref="S139:S150" si="143">Q139/R139</f>
        <v>0.0110896580956637</v>
      </c>
      <c r="T139" s="3">
        <v>0.01</v>
      </c>
      <c r="U139" s="18">
        <f t="shared" ref="U139:U150" si="144">S139*T139</f>
        <v>0.000110896580956637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0.00560089658095664</v>
      </c>
      <c r="AU139" s="25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8.5</v>
      </c>
      <c r="AX139" s="1">
        <f t="shared" ref="AX139:AX150" si="151">AW139*10000*AV139*0.67*AU139*AT139</f>
        <v>2724.33182589829</v>
      </c>
      <c r="AZ139" s="2">
        <f t="shared" ref="AZ139:AZ150" si="152">$E$12</f>
        <v>8.9</v>
      </c>
      <c r="BA139" s="1">
        <f t="shared" ref="BA139:BA150" si="153">AZ139*10000*AV139*0.67*AU139*AT139</f>
        <v>2852.5356765288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-3.64972130764516</v>
      </c>
      <c r="E140" s="13">
        <f t="shared" ref="E140:E151" si="154">D139</f>
        <v>-3.42</v>
      </c>
      <c r="F140" s="9" t="s">
        <v>109</v>
      </c>
      <c r="G140" s="6">
        <v>2</v>
      </c>
      <c r="H140" s="11">
        <f t="shared" si="135"/>
        <v>-3.64972130764516</v>
      </c>
      <c r="I140" s="11">
        <f t="shared" si="136"/>
        <v>269.500278692355</v>
      </c>
      <c r="J140" s="11">
        <f t="shared" si="137"/>
        <v>0.0107536248664093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0.566242774340165</v>
      </c>
      <c r="P140" s="11">
        <f t="shared" si="140"/>
        <v>0.00608916237856898</v>
      </c>
      <c r="Q140" s="16">
        <f t="shared" si="141"/>
        <v>0.00182674871357069</v>
      </c>
      <c r="R140" s="11">
        <f t="shared" si="142"/>
        <v>0.08541</v>
      </c>
      <c r="S140" s="17">
        <f t="shared" si="143"/>
        <v>0.0213879957097611</v>
      </c>
      <c r="T140" s="3">
        <v>0.01</v>
      </c>
      <c r="U140" s="18">
        <f t="shared" si="144"/>
        <v>0.000213879957097611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0.00570387995709761</v>
      </c>
      <c r="AU140" s="25">
        <f t="shared" si="148"/>
        <v>28.47</v>
      </c>
      <c r="AV140" s="1">
        <f t="shared" si="149"/>
        <v>0.3</v>
      </c>
      <c r="AW140" s="2">
        <f t="shared" si="150"/>
        <v>8.5</v>
      </c>
      <c r="AX140" s="1">
        <f t="shared" si="151"/>
        <v>2774.42396473785</v>
      </c>
      <c r="AZ140" s="2">
        <f t="shared" si="152"/>
        <v>8.9</v>
      </c>
      <c r="BA140" s="1">
        <f t="shared" si="153"/>
        <v>2904.98509249022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0.1536949875</v>
      </c>
      <c r="E141" s="13">
        <f t="shared" si="154"/>
        <v>-3.64972130764516</v>
      </c>
      <c r="F141" s="9" t="s">
        <v>109</v>
      </c>
      <c r="G141" s="6">
        <v>3</v>
      </c>
      <c r="H141" s="11">
        <f t="shared" si="135"/>
        <v>0.1536949875</v>
      </c>
      <c r="I141" s="11">
        <f t="shared" si="136"/>
        <v>273.3036949875</v>
      </c>
      <c r="J141" s="11">
        <f t="shared" si="137"/>
        <v>0.0177792295450431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0.844853611961596</v>
      </c>
      <c r="P141" s="11">
        <f t="shared" si="140"/>
        <v>0.015020846299024</v>
      </c>
      <c r="Q141" s="16">
        <f t="shared" si="141"/>
        <v>0.0045062538897072</v>
      </c>
      <c r="R141" s="11">
        <f t="shared" si="142"/>
        <v>0.08541</v>
      </c>
      <c r="S141" s="17">
        <f t="shared" si="143"/>
        <v>0.0527602609730383</v>
      </c>
      <c r="T141" s="3">
        <v>0.01</v>
      </c>
      <c r="U141" s="18">
        <f t="shared" si="144"/>
        <v>0.000527602609730383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0.00601760260973038</v>
      </c>
      <c r="AU141" s="25">
        <f t="shared" si="148"/>
        <v>28.47</v>
      </c>
      <c r="AV141" s="1">
        <f t="shared" si="149"/>
        <v>0.3</v>
      </c>
      <c r="AW141" s="2">
        <f t="shared" si="150"/>
        <v>8.5</v>
      </c>
      <c r="AX141" s="1">
        <f t="shared" si="151"/>
        <v>2927.02178451883</v>
      </c>
      <c r="AZ141" s="2">
        <f t="shared" si="152"/>
        <v>8.9</v>
      </c>
      <c r="BA141" s="1">
        <f t="shared" si="153"/>
        <v>3064.76398614324</v>
      </c>
    </row>
    <row r="142" s="1" customFormat="1" spans="1:53">
      <c r="A142" s="6"/>
      <c r="B142" s="6"/>
      <c r="C142" s="9">
        <v>3</v>
      </c>
      <c r="D142" s="12">
        <v>2.18839762654839</v>
      </c>
      <c r="E142" s="13">
        <f t="shared" si="154"/>
        <v>0.1536949875</v>
      </c>
      <c r="F142" s="9" t="s">
        <v>109</v>
      </c>
      <c r="G142" s="6">
        <v>4</v>
      </c>
      <c r="H142" s="11">
        <f t="shared" si="135"/>
        <v>2.18839762654839</v>
      </c>
      <c r="I142" s="11">
        <f t="shared" si="136"/>
        <v>275.338397626548</v>
      </c>
      <c r="J142" s="11">
        <f t="shared" si="137"/>
        <v>0.0231339850068121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1.11453276566257</v>
      </c>
      <c r="P142" s="11">
        <f t="shared" si="140"/>
        <v>0.0257835842904388</v>
      </c>
      <c r="Q142" s="16">
        <f t="shared" si="141"/>
        <v>0.00773507528713163</v>
      </c>
      <c r="R142" s="11">
        <f t="shared" si="142"/>
        <v>0.08541</v>
      </c>
      <c r="S142" s="17">
        <f t="shared" si="143"/>
        <v>0.0905640473847516</v>
      </c>
      <c r="T142" s="3">
        <v>0.01</v>
      </c>
      <c r="U142" s="18">
        <f t="shared" si="144"/>
        <v>0.000905640473847516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0.00639564047384752</v>
      </c>
      <c r="AU142" s="25">
        <f t="shared" si="148"/>
        <v>28.47</v>
      </c>
      <c r="AV142" s="1">
        <f t="shared" si="149"/>
        <v>0.3</v>
      </c>
      <c r="AW142" s="2">
        <f t="shared" si="150"/>
        <v>8.5</v>
      </c>
      <c r="AX142" s="1">
        <f t="shared" si="151"/>
        <v>3110.90316310215</v>
      </c>
      <c r="AZ142" s="2">
        <f t="shared" si="152"/>
        <v>8.9</v>
      </c>
      <c r="BA142" s="1">
        <f t="shared" si="153"/>
        <v>3257.29860607166</v>
      </c>
    </row>
    <row r="143" s="1" customFormat="1" spans="1:53">
      <c r="A143" s="6"/>
      <c r="B143" s="6"/>
      <c r="C143" s="9">
        <v>4</v>
      </c>
      <c r="D143" s="12">
        <v>9.0078758824</v>
      </c>
      <c r="E143" s="13">
        <f t="shared" si="154"/>
        <v>2.18839762654839</v>
      </c>
      <c r="F143" s="9" t="s">
        <v>109</v>
      </c>
      <c r="G143" s="6">
        <v>5</v>
      </c>
      <c r="H143" s="11">
        <f t="shared" si="135"/>
        <v>9.0078758824</v>
      </c>
      <c r="I143" s="11">
        <f t="shared" si="136"/>
        <v>282.1578758824</v>
      </c>
      <c r="J143" s="11">
        <f t="shared" si="137"/>
        <v>0.0543797279253696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1.03431172230353</v>
      </c>
      <c r="O143" s="11">
        <f t="shared" si="155"/>
        <v>0.339137459068607</v>
      </c>
      <c r="P143" s="11">
        <f t="shared" si="140"/>
        <v>0.018442202753452</v>
      </c>
      <c r="Q143" s="16">
        <f t="shared" si="141"/>
        <v>0.0055326608260356</v>
      </c>
      <c r="R143" s="11">
        <f t="shared" si="142"/>
        <v>0.08541</v>
      </c>
      <c r="S143" s="17">
        <f t="shared" si="143"/>
        <v>0.0647776703668845</v>
      </c>
      <c r="T143" s="3">
        <v>0.01</v>
      </c>
      <c r="U143" s="18">
        <f t="shared" si="144"/>
        <v>0.000647776703668845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0.00613777670366884</v>
      </c>
      <c r="AU143" s="25">
        <f t="shared" si="148"/>
        <v>28.47</v>
      </c>
      <c r="AV143" s="1">
        <f t="shared" si="149"/>
        <v>0.3</v>
      </c>
      <c r="AW143" s="2">
        <f t="shared" si="150"/>
        <v>8.5</v>
      </c>
      <c r="AX143" s="1">
        <f t="shared" si="151"/>
        <v>2985.47565954273</v>
      </c>
      <c r="AZ143" s="2">
        <f t="shared" si="152"/>
        <v>8.9</v>
      </c>
      <c r="BA143" s="1">
        <f t="shared" si="153"/>
        <v>3125.9686317565</v>
      </c>
    </row>
    <row r="144" s="1" customFormat="1" spans="1:53">
      <c r="A144" s="6"/>
      <c r="B144" s="6"/>
      <c r="C144" s="9">
        <v>5</v>
      </c>
      <c r="D144" s="12">
        <v>11.8002129082581</v>
      </c>
      <c r="E144" s="13">
        <f t="shared" si="154"/>
        <v>9.0078758824</v>
      </c>
      <c r="F144" s="9" t="s">
        <v>111</v>
      </c>
      <c r="G144" s="6">
        <v>6</v>
      </c>
      <c r="H144" s="11">
        <f t="shared" si="135"/>
        <v>11.8002129082581</v>
      </c>
      <c r="I144" s="11">
        <f t="shared" si="136"/>
        <v>284.950212908258</v>
      </c>
      <c r="J144" s="11">
        <f t="shared" si="137"/>
        <v>0.0762602317238808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0.605395256315155</v>
      </c>
      <c r="P144" s="11">
        <f t="shared" si="140"/>
        <v>0.0461675825311319</v>
      </c>
      <c r="Q144" s="16">
        <f t="shared" si="141"/>
        <v>0.0138502747593396</v>
      </c>
      <c r="R144" s="11">
        <f t="shared" si="142"/>
        <v>0.08541</v>
      </c>
      <c r="S144" s="17">
        <f t="shared" si="143"/>
        <v>0.162162214721222</v>
      </c>
      <c r="T144" s="3">
        <v>0.01</v>
      </c>
      <c r="U144" s="18">
        <f t="shared" si="144"/>
        <v>0.00162162214721222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0.001</v>
      </c>
      <c r="AF144" s="3">
        <v>0.49</v>
      </c>
      <c r="AG144" s="18">
        <f t="shared" si="145"/>
        <v>0.00049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0.00711162214721222</v>
      </c>
      <c r="AU144" s="25">
        <f t="shared" si="148"/>
        <v>28.47</v>
      </c>
      <c r="AV144" s="1">
        <f t="shared" si="149"/>
        <v>0.3</v>
      </c>
      <c r="AW144" s="2">
        <f t="shared" si="150"/>
        <v>8.5</v>
      </c>
      <c r="AX144" s="1">
        <f t="shared" si="151"/>
        <v>3459.16377304439</v>
      </c>
      <c r="AZ144" s="2">
        <f t="shared" si="152"/>
        <v>8.9</v>
      </c>
      <c r="BA144" s="1">
        <f t="shared" si="153"/>
        <v>3621.94795059942</v>
      </c>
    </row>
    <row r="145" s="1" customFormat="1" spans="1:53">
      <c r="A145" s="6"/>
      <c r="B145" s="6"/>
      <c r="C145" s="9">
        <v>6</v>
      </c>
      <c r="D145" s="12">
        <v>15.6767681826667</v>
      </c>
      <c r="E145" s="13">
        <f t="shared" si="154"/>
        <v>11.8002129082581</v>
      </c>
      <c r="F145" s="9" t="s">
        <v>109</v>
      </c>
      <c r="G145" s="6">
        <v>7</v>
      </c>
      <c r="H145" s="11">
        <f t="shared" si="135"/>
        <v>15.6767681826667</v>
      </c>
      <c r="I145" s="11">
        <f t="shared" si="136"/>
        <v>288.826768182667</v>
      </c>
      <c r="J145" s="11">
        <f t="shared" si="137"/>
        <v>0.120635554257983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0.843927673784023</v>
      </c>
      <c r="P145" s="11">
        <f t="shared" si="140"/>
        <v>0.101807682680586</v>
      </c>
      <c r="Q145" s="16">
        <f t="shared" si="141"/>
        <v>0.0305423048041758</v>
      </c>
      <c r="R145" s="11">
        <f t="shared" si="142"/>
        <v>0.08541</v>
      </c>
      <c r="S145" s="17">
        <f t="shared" si="143"/>
        <v>0.357596356447439</v>
      </c>
      <c r="T145" s="3">
        <v>0.01</v>
      </c>
      <c r="U145" s="18">
        <f t="shared" si="144"/>
        <v>0.00357596356447439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0.0135259635644744</v>
      </c>
      <c r="AU145" s="25">
        <f t="shared" si="148"/>
        <v>28.47</v>
      </c>
      <c r="AV145" s="1">
        <f t="shared" si="149"/>
        <v>0.3</v>
      </c>
      <c r="AW145" s="2">
        <f t="shared" si="150"/>
        <v>8.5</v>
      </c>
      <c r="AX145" s="1">
        <f t="shared" si="151"/>
        <v>6579.16326109781</v>
      </c>
      <c r="AZ145" s="2">
        <f t="shared" si="152"/>
        <v>8.9</v>
      </c>
      <c r="BA145" s="1">
        <f t="shared" si="153"/>
        <v>6888.770943973</v>
      </c>
    </row>
    <row r="146" s="1" customFormat="1" spans="1:53">
      <c r="A146" s="6"/>
      <c r="B146" s="6"/>
      <c r="C146" s="9">
        <v>7</v>
      </c>
      <c r="D146" s="12">
        <v>16.2728366974194</v>
      </c>
      <c r="E146" s="13">
        <f t="shared" si="154"/>
        <v>15.6767681826667</v>
      </c>
      <c r="F146" s="9" t="s">
        <v>109</v>
      </c>
      <c r="G146" s="6">
        <v>8</v>
      </c>
      <c r="H146" s="11">
        <f t="shared" si="135"/>
        <v>16.2728366974194</v>
      </c>
      <c r="I146" s="11">
        <f t="shared" si="136"/>
        <v>289.422836697419</v>
      </c>
      <c r="J146" s="11">
        <f t="shared" si="137"/>
        <v>0.129308779047127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1.02681999110344</v>
      </c>
      <c r="P146" s="11">
        <f t="shared" si="140"/>
        <v>0.132776839350767</v>
      </c>
      <c r="Q146" s="16">
        <f t="shared" si="141"/>
        <v>0.03983305180523</v>
      </c>
      <c r="R146" s="11">
        <f t="shared" si="142"/>
        <v>0.08541</v>
      </c>
      <c r="S146" s="17">
        <f t="shared" si="143"/>
        <v>0.466374567442103</v>
      </c>
      <c r="T146" s="3">
        <v>0.01</v>
      </c>
      <c r="U146" s="18">
        <f t="shared" si="144"/>
        <v>0.00466374567442103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0.014613745674421</v>
      </c>
      <c r="AU146" s="25">
        <f t="shared" si="148"/>
        <v>28.47</v>
      </c>
      <c r="AV146" s="1">
        <f t="shared" si="149"/>
        <v>0.3</v>
      </c>
      <c r="AW146" s="2">
        <f t="shared" si="150"/>
        <v>8.5</v>
      </c>
      <c r="AX146" s="1">
        <f t="shared" si="151"/>
        <v>7108.27130280785</v>
      </c>
      <c r="AZ146" s="2">
        <f t="shared" si="152"/>
        <v>8.9</v>
      </c>
      <c r="BA146" s="1">
        <f t="shared" si="153"/>
        <v>7442.77818764587</v>
      </c>
    </row>
    <row r="147" s="1" customFormat="1" spans="1:53">
      <c r="A147" s="6"/>
      <c r="B147" s="6"/>
      <c r="C147" s="9">
        <v>8</v>
      </c>
      <c r="D147" s="12">
        <v>17.2603589354839</v>
      </c>
      <c r="E147" s="13">
        <f t="shared" si="154"/>
        <v>16.2728366974194</v>
      </c>
      <c r="F147" s="9" t="s">
        <v>109</v>
      </c>
      <c r="G147" s="6">
        <v>9</v>
      </c>
      <c r="H147" s="11">
        <f t="shared" si="135"/>
        <v>17.2603589354839</v>
      </c>
      <c r="I147" s="11">
        <f t="shared" si="136"/>
        <v>290.410358935484</v>
      </c>
      <c r="J147" s="11">
        <f t="shared" si="137"/>
        <v>0.144980753692453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1.17874315175267</v>
      </c>
      <c r="P147" s="11">
        <f t="shared" si="140"/>
        <v>0.17089507055092</v>
      </c>
      <c r="Q147" s="16">
        <f t="shared" si="141"/>
        <v>0.051268521165276</v>
      </c>
      <c r="R147" s="11">
        <f t="shared" si="142"/>
        <v>0.08541</v>
      </c>
      <c r="S147" s="17">
        <f t="shared" si="143"/>
        <v>0.600263683002881</v>
      </c>
      <c r="T147" s="3">
        <v>0.01</v>
      </c>
      <c r="U147" s="18">
        <f t="shared" si="144"/>
        <v>0.00600263683002881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0.0114926368300288</v>
      </c>
      <c r="AU147" s="25">
        <f t="shared" si="148"/>
        <v>28.47</v>
      </c>
      <c r="AV147" s="1">
        <f t="shared" si="149"/>
        <v>0.3</v>
      </c>
      <c r="AW147" s="2">
        <f t="shared" si="150"/>
        <v>8.5</v>
      </c>
      <c r="AX147" s="1">
        <f t="shared" si="151"/>
        <v>5590.13290586247</v>
      </c>
      <c r="AZ147" s="2">
        <f t="shared" si="152"/>
        <v>8.9</v>
      </c>
      <c r="BA147" s="1">
        <f t="shared" si="153"/>
        <v>5853.19798378541</v>
      </c>
    </row>
    <row r="148" s="1" customFormat="1" spans="1:53">
      <c r="A148" s="6"/>
      <c r="B148" s="6"/>
      <c r="C148" s="9">
        <v>9</v>
      </c>
      <c r="D148" s="12">
        <v>13.0209531563</v>
      </c>
      <c r="E148" s="13">
        <f t="shared" si="154"/>
        <v>17.2603589354839</v>
      </c>
      <c r="F148" s="9" t="s">
        <v>109</v>
      </c>
      <c r="G148" s="6">
        <v>10</v>
      </c>
      <c r="H148" s="11">
        <f t="shared" si="135"/>
        <v>13.0209531563</v>
      </c>
      <c r="I148" s="11">
        <f t="shared" si="136"/>
        <v>286.1709531563</v>
      </c>
      <c r="J148" s="11">
        <f t="shared" si="137"/>
        <v>0.0882270540569887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1.29254808120175</v>
      </c>
      <c r="P148" s="11">
        <f t="shared" si="140"/>
        <v>0.114037709431444</v>
      </c>
      <c r="Q148" s="16">
        <f t="shared" si="141"/>
        <v>0.0342113128294331</v>
      </c>
      <c r="R148" s="11">
        <f t="shared" si="142"/>
        <v>0.08541</v>
      </c>
      <c r="S148" s="17">
        <f t="shared" si="143"/>
        <v>0.400553949530888</v>
      </c>
      <c r="T148" s="3">
        <v>0.01</v>
      </c>
      <c r="U148" s="18">
        <f t="shared" si="144"/>
        <v>0.00400553949530888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0.00949553949530888</v>
      </c>
      <c r="AU148" s="25">
        <f t="shared" si="148"/>
        <v>28.47</v>
      </c>
      <c r="AV148" s="1">
        <f t="shared" si="149"/>
        <v>0.3</v>
      </c>
      <c r="AW148" s="2">
        <f t="shared" si="150"/>
        <v>8.5</v>
      </c>
      <c r="AX148" s="1">
        <f t="shared" si="151"/>
        <v>4618.72489113622</v>
      </c>
      <c r="AZ148" s="2">
        <f t="shared" si="152"/>
        <v>8.9</v>
      </c>
      <c r="BA148" s="1">
        <f t="shared" si="153"/>
        <v>4836.0766507191</v>
      </c>
    </row>
    <row r="149" s="1" customFormat="1" spans="1:53">
      <c r="A149" s="6"/>
      <c r="B149" s="6"/>
      <c r="C149" s="9">
        <v>10</v>
      </c>
      <c r="D149" s="12">
        <v>8.43648900951613</v>
      </c>
      <c r="E149" s="13">
        <f t="shared" si="154"/>
        <v>13.0209531563</v>
      </c>
      <c r="F149" s="9" t="s">
        <v>109</v>
      </c>
      <c r="G149" s="6">
        <v>11</v>
      </c>
      <c r="H149" s="11">
        <f t="shared" si="135"/>
        <v>8.43648900951613</v>
      </c>
      <c r="I149" s="11">
        <f t="shared" si="136"/>
        <v>281.586489009516</v>
      </c>
      <c r="J149" s="11">
        <f t="shared" si="137"/>
        <v>0.0507021452936094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1.11958485318179</v>
      </c>
      <c r="O149" s="11">
        <f t="shared" si="155"/>
        <v>0.343625518588515</v>
      </c>
      <c r="P149" s="11">
        <f t="shared" si="140"/>
        <v>0.0174225509700668</v>
      </c>
      <c r="Q149" s="16">
        <f t="shared" si="141"/>
        <v>0.00522676529102003</v>
      </c>
      <c r="R149" s="11">
        <f t="shared" si="142"/>
        <v>0.08541</v>
      </c>
      <c r="S149" s="17">
        <f t="shared" si="143"/>
        <v>0.0611961748158299</v>
      </c>
      <c r="T149" s="3">
        <v>0.01</v>
      </c>
      <c r="U149" s="18">
        <f t="shared" si="144"/>
        <v>0.000611961748158299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0.0061019617481583</v>
      </c>
      <c r="AU149" s="25">
        <f t="shared" si="148"/>
        <v>28.47</v>
      </c>
      <c r="AV149" s="1">
        <f t="shared" si="149"/>
        <v>0.3</v>
      </c>
      <c r="AW149" s="2">
        <f t="shared" si="150"/>
        <v>8.5</v>
      </c>
      <c r="AX149" s="1">
        <f t="shared" si="151"/>
        <v>2968.05490882359</v>
      </c>
      <c r="AZ149" s="2">
        <f t="shared" si="152"/>
        <v>8.9</v>
      </c>
      <c r="BA149" s="1">
        <f t="shared" si="153"/>
        <v>3107.72808100352</v>
      </c>
    </row>
    <row r="150" s="1" customFormat="1" spans="1:54">
      <c r="A150" s="6"/>
      <c r="B150" s="6"/>
      <c r="C150" s="9">
        <v>11</v>
      </c>
      <c r="D150" s="12">
        <v>3.33632273983333</v>
      </c>
      <c r="E150" s="13">
        <f t="shared" si="154"/>
        <v>8.43648900951613</v>
      </c>
      <c r="F150" s="9" t="s">
        <v>111</v>
      </c>
      <c r="G150" s="6">
        <v>12</v>
      </c>
      <c r="H150" s="11">
        <f t="shared" si="135"/>
        <v>3.33632273983333</v>
      </c>
      <c r="I150" s="11">
        <f t="shared" si="136"/>
        <v>276.486322739833</v>
      </c>
      <c r="J150" s="11">
        <f t="shared" si="137"/>
        <v>0.0267925533566602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0.610902967618449</v>
      </c>
      <c r="P150" s="11">
        <f t="shared" si="140"/>
        <v>0.0163676503556593</v>
      </c>
      <c r="Q150" s="16">
        <f t="shared" si="141"/>
        <v>0.00491029510669779</v>
      </c>
      <c r="R150" s="11">
        <f t="shared" si="142"/>
        <v>0.08541</v>
      </c>
      <c r="S150" s="17">
        <f t="shared" si="143"/>
        <v>0.0574908688291511</v>
      </c>
      <c r="T150" s="3">
        <v>0.01</v>
      </c>
      <c r="U150" s="18">
        <f t="shared" si="144"/>
        <v>0.000574908688291511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0.00606490868829151</v>
      </c>
      <c r="AU150" s="25">
        <f t="shared" si="148"/>
        <v>28.47</v>
      </c>
      <c r="AV150" s="1">
        <f t="shared" si="149"/>
        <v>0.3</v>
      </c>
      <c r="AW150" s="2">
        <f t="shared" si="150"/>
        <v>8.5</v>
      </c>
      <c r="AX150" s="1">
        <f t="shared" si="151"/>
        <v>2950.03193182644</v>
      </c>
      <c r="AY150" s="1">
        <f>SUM(AX139:AX150)</f>
        <v>47795.6993723986</v>
      </c>
      <c r="AZ150" s="2">
        <f t="shared" si="152"/>
        <v>8.9</v>
      </c>
      <c r="BA150" s="1">
        <f t="shared" si="153"/>
        <v>3088.85696391239</v>
      </c>
      <c r="BB150" s="1">
        <f>SUM(BA139:BA150)</f>
        <v>50044.9087546291</v>
      </c>
    </row>
    <row r="151" s="1" customFormat="1" spans="1:46">
      <c r="A151" s="6"/>
      <c r="B151" s="6"/>
      <c r="C151" s="9">
        <v>12</v>
      </c>
      <c r="D151" s="12">
        <v>-3.41427524648387</v>
      </c>
      <c r="E151" s="13">
        <f t="shared" si="154"/>
        <v>3.33632273983333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529.4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87.4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542.2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32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2810.3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14.3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0.5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75351702.1854197</v>
      </c>
      <c r="J16" s="7" t="s">
        <v>35</v>
      </c>
      <c r="K16" s="7">
        <f>I16/(10000*1000)</f>
        <v>7.53517021854197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50894739.890991</v>
      </c>
      <c r="J17" s="7" t="s">
        <v>35</v>
      </c>
      <c r="K17" s="7">
        <f>I17/(10000*1000)</f>
        <v>5.0894739890991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5.56</v>
      </c>
      <c r="E29" s="9"/>
      <c r="F29" s="9"/>
      <c r="G29" s="6">
        <v>1</v>
      </c>
      <c r="H29" s="11">
        <f t="shared" ref="H29:H40" si="0">E30</f>
        <v>5.56</v>
      </c>
      <c r="I29" s="11">
        <f t="shared" ref="I29:I40" si="1">H29+273.15</f>
        <v>278.71</v>
      </c>
      <c r="J29" s="11">
        <f t="shared" ref="J29:J40" si="2">EXP(($C$18*(I29-$C$16))/($C$19*I29*$C$16))</f>
        <v>0.0354844606217117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0.0352505588854469</v>
      </c>
      <c r="Q29" s="16">
        <f t="shared" ref="Q29:Q40" si="6">P29*$B$31</f>
        <v>0.00458257265510809</v>
      </c>
      <c r="R29" s="11">
        <f t="shared" ref="R29:R40" si="7">L29*$B$31</f>
        <v>0.129143083333333</v>
      </c>
      <c r="S29" s="17">
        <f t="shared" ref="S29:S40" si="8">Q29/R29</f>
        <v>0.0354844606217117</v>
      </c>
      <c r="T29" s="3">
        <v>0.01</v>
      </c>
      <c r="U29" s="18">
        <f t="shared" ref="U29:U40" si="9">S29*T29</f>
        <v>0.000354844606217117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0.0222548446062171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0.5</v>
      </c>
      <c r="AU29" s="1">
        <f t="shared" ref="AU29:AU40" si="17">AT29*10000*AS29*0.67*AR29*AQ29</f>
        <v>962.809849269612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5.36564626848387</v>
      </c>
      <c r="E30" s="13">
        <f t="shared" ref="E30:E41" si="18">D29</f>
        <v>5.56</v>
      </c>
      <c r="F30" s="9" t="s">
        <v>109</v>
      </c>
      <c r="G30" s="6">
        <v>2</v>
      </c>
      <c r="H30" s="11">
        <f t="shared" si="0"/>
        <v>5.36564626848387</v>
      </c>
      <c r="I30" s="11">
        <f t="shared" si="1"/>
        <v>278.515646268484</v>
      </c>
      <c r="J30" s="11">
        <f t="shared" si="2"/>
        <v>0.0346298628753147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1.95156610778122</v>
      </c>
      <c r="P30" s="11">
        <f t="shared" si="5"/>
        <v>0.0675824667045753</v>
      </c>
      <c r="Q30" s="16">
        <f t="shared" si="6"/>
        <v>0.00878572067159479</v>
      </c>
      <c r="R30" s="11">
        <f t="shared" si="7"/>
        <v>0.129143083333333</v>
      </c>
      <c r="S30" s="17">
        <f t="shared" si="8"/>
        <v>0.0680309037450953</v>
      </c>
      <c r="T30" s="3">
        <v>0.01</v>
      </c>
      <c r="U30" s="18">
        <f t="shared" si="9"/>
        <v>0.000680309037450953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0.022580309037451</v>
      </c>
      <c r="AR30" s="25">
        <f t="shared" si="15"/>
        <v>99.3408333333333</v>
      </c>
      <c r="AS30" s="1">
        <f t="shared" si="16"/>
        <v>0.13</v>
      </c>
      <c r="AT30" s="2">
        <f>$E$4/12</f>
        <v>0.5</v>
      </c>
      <c r="AU30" s="1">
        <f t="shared" si="17"/>
        <v>976.890395124842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6.72413004742857</v>
      </c>
      <c r="E31" s="13">
        <f t="shared" si="18"/>
        <v>5.36564626848387</v>
      </c>
      <c r="F31" s="9" t="s">
        <v>109</v>
      </c>
      <c r="G31" s="6">
        <v>3</v>
      </c>
      <c r="H31" s="11">
        <f t="shared" si="0"/>
        <v>6.72413004742857</v>
      </c>
      <c r="I31" s="11">
        <f t="shared" si="1"/>
        <v>279.874130047429</v>
      </c>
      <c r="J31" s="11">
        <f t="shared" si="2"/>
        <v>0.0410342478212374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2.87739197440998</v>
      </c>
      <c r="P31" s="11">
        <f t="shared" si="5"/>
        <v>0.118071615356779</v>
      </c>
      <c r="Q31" s="16">
        <f t="shared" si="6"/>
        <v>0.0153493099963812</v>
      </c>
      <c r="R31" s="11">
        <f t="shared" si="7"/>
        <v>0.129143083333333</v>
      </c>
      <c r="S31" s="17">
        <f t="shared" si="8"/>
        <v>0.118855068348979</v>
      </c>
      <c r="T31" s="3">
        <v>0.01</v>
      </c>
      <c r="U31" s="18">
        <f t="shared" si="9"/>
        <v>0.00118855068348979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0.0230885506834898</v>
      </c>
      <c r="AR31" s="25">
        <f t="shared" si="15"/>
        <v>99.3408333333333</v>
      </c>
      <c r="AS31" s="1">
        <f t="shared" si="16"/>
        <v>0.13</v>
      </c>
      <c r="AT31" s="2">
        <f>$E$4/12</f>
        <v>0.5</v>
      </c>
      <c r="AU31" s="1">
        <f t="shared" si="17"/>
        <v>998.878419362877</v>
      </c>
    </row>
    <row r="32" s="1" customFormat="1" spans="1:47">
      <c r="A32" s="6"/>
      <c r="B32" s="6"/>
      <c r="C32" s="9">
        <v>3</v>
      </c>
      <c r="D32" s="12">
        <v>11.6805667136774</v>
      </c>
      <c r="E32" s="13">
        <f t="shared" si="18"/>
        <v>6.72413004742857</v>
      </c>
      <c r="F32" s="9" t="s">
        <v>109</v>
      </c>
      <c r="G32" s="6">
        <v>4</v>
      </c>
      <c r="H32" s="11">
        <f t="shared" si="0"/>
        <v>11.6805667136774</v>
      </c>
      <c r="I32" s="11">
        <f t="shared" si="1"/>
        <v>284.830566713677</v>
      </c>
      <c r="J32" s="11">
        <f t="shared" si="2"/>
        <v>0.0751734455825106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3.75272869238653</v>
      </c>
      <c r="P32" s="11">
        <f t="shared" si="5"/>
        <v>0.282105546143045</v>
      </c>
      <c r="Q32" s="16">
        <f t="shared" si="6"/>
        <v>0.0366737209985959</v>
      </c>
      <c r="R32" s="11">
        <f t="shared" si="7"/>
        <v>0.129143083333333</v>
      </c>
      <c r="S32" s="17">
        <f t="shared" si="8"/>
        <v>0.283977430707124</v>
      </c>
      <c r="T32" s="3">
        <v>0.01</v>
      </c>
      <c r="U32" s="18">
        <f t="shared" si="9"/>
        <v>0.00283977430707124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0.0247397743070712</v>
      </c>
      <c r="AR32" s="25">
        <f t="shared" si="15"/>
        <v>99.3408333333333</v>
      </c>
      <c r="AS32" s="1">
        <f t="shared" si="16"/>
        <v>0.13</v>
      </c>
      <c r="AT32" s="2">
        <f>$E$4/12</f>
        <v>0.5</v>
      </c>
      <c r="AU32" s="1">
        <f t="shared" si="17"/>
        <v>1070.3151962203</v>
      </c>
    </row>
    <row r="33" s="1" customFormat="1" spans="1:47">
      <c r="A33" s="6"/>
      <c r="B33" s="6"/>
      <c r="C33" s="9">
        <v>4</v>
      </c>
      <c r="D33" s="12">
        <v>17.8569558496667</v>
      </c>
      <c r="E33" s="13">
        <f t="shared" si="18"/>
        <v>11.6805667136774</v>
      </c>
      <c r="F33" s="9" t="s">
        <v>109</v>
      </c>
      <c r="G33" s="6">
        <v>5</v>
      </c>
      <c r="H33" s="11">
        <f t="shared" si="0"/>
        <v>17.8569558496667</v>
      </c>
      <c r="I33" s="11">
        <f t="shared" si="1"/>
        <v>291.006955849667</v>
      </c>
      <c r="J33" s="11">
        <f t="shared" si="2"/>
        <v>0.155296552621804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3.29709198893131</v>
      </c>
      <c r="O33" s="11">
        <f t="shared" si="19"/>
        <v>1.16693949064551</v>
      </c>
      <c r="P33" s="11">
        <f t="shared" si="5"/>
        <v>0.181221680015491</v>
      </c>
      <c r="Q33" s="16">
        <f t="shared" si="6"/>
        <v>0.0235588184020138</v>
      </c>
      <c r="R33" s="11">
        <f t="shared" si="7"/>
        <v>0.129143083333333</v>
      </c>
      <c r="S33" s="17">
        <f t="shared" si="8"/>
        <v>0.182424159265315</v>
      </c>
      <c r="T33" s="3">
        <v>0.01</v>
      </c>
      <c r="U33" s="18">
        <f t="shared" si="9"/>
        <v>0.00182424159265315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0.0237242415926532</v>
      </c>
      <c r="AR33" s="25">
        <f t="shared" si="15"/>
        <v>99.3408333333333</v>
      </c>
      <c r="AS33" s="1">
        <f t="shared" si="16"/>
        <v>0.13</v>
      </c>
      <c r="AT33" s="2">
        <f>$E$4/12</f>
        <v>0.5</v>
      </c>
      <c r="AU33" s="1">
        <f t="shared" si="17"/>
        <v>1026.38027252175</v>
      </c>
    </row>
    <row r="34" s="1" customFormat="1" spans="1:47">
      <c r="A34" s="6"/>
      <c r="B34" s="6"/>
      <c r="C34" s="9">
        <v>5</v>
      </c>
      <c r="D34" s="12">
        <v>18.4457512029032</v>
      </c>
      <c r="E34" s="13">
        <f t="shared" si="18"/>
        <v>17.8569558496667</v>
      </c>
      <c r="F34" s="9" t="s">
        <v>111</v>
      </c>
      <c r="G34" s="6">
        <v>6</v>
      </c>
      <c r="H34" s="11">
        <f t="shared" si="0"/>
        <v>18.4457512029032</v>
      </c>
      <c r="I34" s="11">
        <f t="shared" si="1"/>
        <v>291.595751202903</v>
      </c>
      <c r="J34" s="11">
        <f t="shared" si="2"/>
        <v>0.166151073389719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1.97912614396335</v>
      </c>
      <c r="P34" s="11">
        <f t="shared" si="5"/>
        <v>0.328833933193166</v>
      </c>
      <c r="Q34" s="16">
        <f t="shared" si="6"/>
        <v>0.0427484113151116</v>
      </c>
      <c r="R34" s="11">
        <f t="shared" si="7"/>
        <v>0.129143083333333</v>
      </c>
      <c r="S34" s="17">
        <f t="shared" si="8"/>
        <v>0.331015879532418</v>
      </c>
      <c r="T34" s="3">
        <v>0.01</v>
      </c>
      <c r="U34" s="18">
        <f t="shared" si="9"/>
        <v>0.00331015879532418</v>
      </c>
      <c r="V34" s="17"/>
      <c r="W34" s="3"/>
      <c r="X34" s="18"/>
      <c r="Y34" s="19">
        <v>0.02</v>
      </c>
      <c r="Z34" s="3">
        <v>0.21</v>
      </c>
      <c r="AA34" s="20">
        <f t="shared" si="10"/>
        <v>0.0042</v>
      </c>
      <c r="AB34" s="3">
        <v>0.01</v>
      </c>
      <c r="AC34" s="3">
        <v>0.29</v>
      </c>
      <c r="AD34" s="20">
        <f t="shared" si="11"/>
        <v>0.0029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0.0252101587953242</v>
      </c>
      <c r="AR34" s="25">
        <f t="shared" si="15"/>
        <v>99.3408333333333</v>
      </c>
      <c r="AS34" s="1">
        <f t="shared" si="16"/>
        <v>0.13</v>
      </c>
      <c r="AT34" s="2">
        <f>$E$4/12</f>
        <v>0.5</v>
      </c>
      <c r="AU34" s="1">
        <f t="shared" si="17"/>
        <v>1090.66540878062</v>
      </c>
    </row>
    <row r="35" s="1" customFormat="1" spans="1:47">
      <c r="A35" s="6"/>
      <c r="B35" s="6"/>
      <c r="C35" s="9">
        <v>6</v>
      </c>
      <c r="D35" s="12">
        <v>22.724740001</v>
      </c>
      <c r="E35" s="13">
        <f t="shared" si="18"/>
        <v>18.4457512029032</v>
      </c>
      <c r="F35" s="9" t="s">
        <v>109</v>
      </c>
      <c r="G35" s="6">
        <v>7</v>
      </c>
      <c r="H35" s="11">
        <f t="shared" si="0"/>
        <v>22.724740001</v>
      </c>
      <c r="I35" s="11">
        <f t="shared" si="1"/>
        <v>295.874740001</v>
      </c>
      <c r="J35" s="11">
        <f t="shared" si="2"/>
        <v>0.269295495363567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2.64370054410352</v>
      </c>
      <c r="P35" s="11">
        <f t="shared" si="5"/>
        <v>0.711936647617289</v>
      </c>
      <c r="Q35" s="16">
        <f t="shared" si="6"/>
        <v>0.0925517641902476</v>
      </c>
      <c r="R35" s="11">
        <f t="shared" si="7"/>
        <v>0.129143083333333</v>
      </c>
      <c r="S35" s="17">
        <f t="shared" si="8"/>
        <v>0.716660635640555</v>
      </c>
      <c r="T35" s="3">
        <v>0.01</v>
      </c>
      <c r="U35" s="18">
        <f t="shared" si="9"/>
        <v>0.00716660635640555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0.0366166063564055</v>
      </c>
      <c r="AR35" s="25">
        <f t="shared" si="15"/>
        <v>99.3408333333333</v>
      </c>
      <c r="AS35" s="1">
        <f t="shared" si="16"/>
        <v>0.13</v>
      </c>
      <c r="AT35" s="2">
        <f>$E$4/12</f>
        <v>0.5</v>
      </c>
      <c r="AU35" s="1">
        <f t="shared" si="17"/>
        <v>1584.14178443316</v>
      </c>
    </row>
    <row r="36" s="1" customFormat="1" spans="1:47">
      <c r="A36" s="6"/>
      <c r="B36" s="6"/>
      <c r="C36" s="9">
        <v>7</v>
      </c>
      <c r="D36" s="12">
        <v>23.5819428919355</v>
      </c>
      <c r="E36" s="13">
        <f t="shared" si="18"/>
        <v>22.724740001</v>
      </c>
      <c r="F36" s="9" t="s">
        <v>109</v>
      </c>
      <c r="G36" s="6">
        <v>8</v>
      </c>
      <c r="H36" s="11">
        <f t="shared" si="0"/>
        <v>23.5819428919355</v>
      </c>
      <c r="I36" s="11">
        <f t="shared" si="1"/>
        <v>296.731942891935</v>
      </c>
      <c r="J36" s="11">
        <f t="shared" si="2"/>
        <v>0.296152849991597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2.92517222981956</v>
      </c>
      <c r="P36" s="11">
        <f t="shared" si="5"/>
        <v>0.866298092577338</v>
      </c>
      <c r="Q36" s="16">
        <f t="shared" si="6"/>
        <v>0.112618752035054</v>
      </c>
      <c r="R36" s="11">
        <f t="shared" si="7"/>
        <v>0.129143083333333</v>
      </c>
      <c r="S36" s="17">
        <f t="shared" si="8"/>
        <v>0.872046331311233</v>
      </c>
      <c r="T36" s="3">
        <v>0.01</v>
      </c>
      <c r="U36" s="18">
        <f t="shared" si="9"/>
        <v>0.00872046331311233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0.0381704633131123</v>
      </c>
      <c r="AR36" s="25">
        <f t="shared" si="15"/>
        <v>99.3408333333333</v>
      </c>
      <c r="AS36" s="1">
        <f t="shared" si="16"/>
        <v>0.13</v>
      </c>
      <c r="AT36" s="2">
        <f>$E$4/12</f>
        <v>0.5</v>
      </c>
      <c r="AU36" s="1">
        <f t="shared" si="17"/>
        <v>1651.36619371326</v>
      </c>
    </row>
    <row r="37" s="1" customFormat="1" spans="1:47">
      <c r="A37" s="6"/>
      <c r="B37" s="6"/>
      <c r="C37" s="9">
        <v>8</v>
      </c>
      <c r="D37" s="12">
        <v>24.5307301219355</v>
      </c>
      <c r="E37" s="13">
        <f t="shared" si="18"/>
        <v>23.5819428919355</v>
      </c>
      <c r="F37" s="9" t="s">
        <v>109</v>
      </c>
      <c r="G37" s="6">
        <v>9</v>
      </c>
      <c r="H37" s="11">
        <f t="shared" si="0"/>
        <v>24.5307301219355</v>
      </c>
      <c r="I37" s="11">
        <f t="shared" si="1"/>
        <v>297.680730121935</v>
      </c>
      <c r="J37" s="11">
        <f t="shared" si="2"/>
        <v>0.328803644580372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3.05228247057556</v>
      </c>
      <c r="P37" s="11">
        <f t="shared" si="5"/>
        <v>1.00360160061403</v>
      </c>
      <c r="Q37" s="16">
        <f t="shared" si="6"/>
        <v>0.130468208079823</v>
      </c>
      <c r="R37" s="11">
        <f t="shared" si="7"/>
        <v>0.129143083333333</v>
      </c>
      <c r="S37" s="17">
        <f t="shared" si="8"/>
        <v>1.01026090373783</v>
      </c>
      <c r="T37" s="3">
        <v>0.01</v>
      </c>
      <c r="U37" s="18">
        <f t="shared" si="9"/>
        <v>0.0101026090373783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0.0320026090373783</v>
      </c>
      <c r="AR37" s="25">
        <f t="shared" si="15"/>
        <v>99.3408333333333</v>
      </c>
      <c r="AS37" s="1">
        <f t="shared" si="16"/>
        <v>0.13</v>
      </c>
      <c r="AT37" s="2">
        <f>$E$4/12</f>
        <v>0.5</v>
      </c>
      <c r="AU37" s="1">
        <f t="shared" si="17"/>
        <v>1384.52672794241</v>
      </c>
    </row>
    <row r="38" s="1" customFormat="1" spans="1:47">
      <c r="A38" s="6"/>
      <c r="B38" s="6"/>
      <c r="C38" s="9">
        <v>9</v>
      </c>
      <c r="D38" s="12">
        <v>20.915115672</v>
      </c>
      <c r="E38" s="13">
        <f t="shared" si="18"/>
        <v>24.5307301219355</v>
      </c>
      <c r="F38" s="9" t="s">
        <v>109</v>
      </c>
      <c r="G38" s="6">
        <v>10</v>
      </c>
      <c r="H38" s="11">
        <f t="shared" si="0"/>
        <v>20.915115672</v>
      </c>
      <c r="I38" s="11">
        <f t="shared" si="1"/>
        <v>294.065115672</v>
      </c>
      <c r="J38" s="11">
        <f t="shared" si="2"/>
        <v>0.219927143486092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3.04208920329486</v>
      </c>
      <c r="P38" s="11">
        <f t="shared" si="5"/>
        <v>0.669037988710519</v>
      </c>
      <c r="Q38" s="16">
        <f t="shared" si="6"/>
        <v>0.0869749385323675</v>
      </c>
      <c r="R38" s="11">
        <f t="shared" si="7"/>
        <v>0.129143083333333</v>
      </c>
      <c r="S38" s="17">
        <f t="shared" si="8"/>
        <v>0.673477326756054</v>
      </c>
      <c r="T38" s="3">
        <v>0.01</v>
      </c>
      <c r="U38" s="18">
        <f t="shared" si="9"/>
        <v>0.00673477326756054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0.0286347732675605</v>
      </c>
      <c r="AR38" s="25">
        <f t="shared" si="15"/>
        <v>99.3408333333333</v>
      </c>
      <c r="AS38" s="1">
        <f t="shared" si="16"/>
        <v>0.13</v>
      </c>
      <c r="AT38" s="2">
        <f>$E$4/12</f>
        <v>0.5</v>
      </c>
      <c r="AU38" s="1">
        <f t="shared" si="17"/>
        <v>1238.82427495843</v>
      </c>
    </row>
    <row r="39" s="1" customFormat="1" spans="1:47">
      <c r="A39" s="6"/>
      <c r="B39" s="6"/>
      <c r="C39" s="9">
        <v>10</v>
      </c>
      <c r="D39" s="12">
        <v>16.5047417993548</v>
      </c>
      <c r="E39" s="13">
        <f t="shared" si="18"/>
        <v>20.915115672</v>
      </c>
      <c r="F39" s="9" t="s">
        <v>109</v>
      </c>
      <c r="G39" s="6">
        <v>11</v>
      </c>
      <c r="H39" s="11">
        <f t="shared" si="0"/>
        <v>16.5047417993548</v>
      </c>
      <c r="I39" s="11">
        <f t="shared" si="1"/>
        <v>289.654741799355</v>
      </c>
      <c r="J39" s="11">
        <f t="shared" si="2"/>
        <v>0.132839005547808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2.25439865385513</v>
      </c>
      <c r="O39" s="11">
        <f t="shared" si="19"/>
        <v>1.11206089406255</v>
      </c>
      <c r="P39" s="11">
        <f t="shared" si="5"/>
        <v>0.147725063275876</v>
      </c>
      <c r="Q39" s="16">
        <f t="shared" si="6"/>
        <v>0.0192042582258639</v>
      </c>
      <c r="R39" s="11">
        <f t="shared" si="7"/>
        <v>0.129143083333333</v>
      </c>
      <c r="S39" s="17">
        <f t="shared" si="8"/>
        <v>0.148705278905998</v>
      </c>
      <c r="T39" s="3">
        <v>0.01</v>
      </c>
      <c r="U39" s="18">
        <f t="shared" si="9"/>
        <v>0.00148705278905998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0.02338705278906</v>
      </c>
      <c r="AR39" s="25">
        <f t="shared" si="15"/>
        <v>99.3408333333333</v>
      </c>
      <c r="AS39" s="1">
        <f t="shared" si="16"/>
        <v>0.13</v>
      </c>
      <c r="AT39" s="2">
        <f>$E$4/12</f>
        <v>0.5</v>
      </c>
      <c r="AU39" s="1">
        <f t="shared" si="17"/>
        <v>1011.79249593164</v>
      </c>
    </row>
    <row r="40" s="1" customFormat="1" spans="1:48">
      <c r="A40" s="6"/>
      <c r="B40" s="6"/>
      <c r="C40" s="9">
        <v>11</v>
      </c>
      <c r="D40" s="12">
        <v>11.4608248302</v>
      </c>
      <c r="E40" s="13">
        <f t="shared" si="18"/>
        <v>16.5047417993548</v>
      </c>
      <c r="F40" s="9" t="s">
        <v>111</v>
      </c>
      <c r="G40" s="6">
        <v>12</v>
      </c>
      <c r="H40" s="11">
        <f t="shared" si="0"/>
        <v>11.4608248302</v>
      </c>
      <c r="I40" s="11">
        <f t="shared" si="1"/>
        <v>284.6108248302</v>
      </c>
      <c r="J40" s="11">
        <f t="shared" si="2"/>
        <v>0.0732153383579091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1.95774416412001</v>
      </c>
      <c r="P40" s="11">
        <f t="shared" si="5"/>
        <v>0.143336901394268</v>
      </c>
      <c r="Q40" s="16">
        <f t="shared" si="6"/>
        <v>0.0186337971812549</v>
      </c>
      <c r="R40" s="11">
        <f t="shared" si="7"/>
        <v>0.129143083333333</v>
      </c>
      <c r="S40" s="17">
        <f t="shared" si="8"/>
        <v>0.144287999792904</v>
      </c>
      <c r="T40" s="3">
        <v>0.01</v>
      </c>
      <c r="U40" s="18">
        <f t="shared" si="9"/>
        <v>0.00144287999792904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0.023342879997929</v>
      </c>
      <c r="AR40" s="25">
        <f t="shared" si="15"/>
        <v>99.3408333333333</v>
      </c>
      <c r="AS40" s="1">
        <f t="shared" si="16"/>
        <v>0.13</v>
      </c>
      <c r="AT40" s="2">
        <f>$E$4/12</f>
        <v>0.5</v>
      </c>
      <c r="AU40" s="1">
        <f t="shared" si="17"/>
        <v>1009.8814514322</v>
      </c>
      <c r="AV40" s="1">
        <f>SUM(AU29:AU40)</f>
        <v>14006.4724696911</v>
      </c>
    </row>
    <row r="41" s="1" customFormat="1" spans="1:46">
      <c r="A41" s="6"/>
      <c r="B41" s="6"/>
      <c r="C41" s="9">
        <v>12</v>
      </c>
      <c r="D41" s="12">
        <v>7.38963565625806</v>
      </c>
      <c r="E41" s="13">
        <f t="shared" si="18"/>
        <v>11.4608248302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5.56</v>
      </c>
      <c r="E44" s="9"/>
      <c r="F44" s="9"/>
      <c r="G44" s="6">
        <v>1</v>
      </c>
      <c r="H44" s="11">
        <f t="shared" ref="H44:H55" si="20">E45</f>
        <v>5.56</v>
      </c>
      <c r="I44" s="11">
        <f t="shared" ref="I44:I55" si="21">H44+273.15</f>
        <v>278.71</v>
      </c>
      <c r="J44" s="11">
        <f t="shared" ref="J44:J55" si="22">EXP(($C$18*(I44-$C$16))/($C$19*I44*$C$16))</f>
        <v>0.0354844606217117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0.0316262056479291</v>
      </c>
      <c r="Q44" s="16">
        <f t="shared" ref="Q44:Q55" si="26">P44*$B$46</f>
        <v>0.00411140673423078</v>
      </c>
      <c r="R44" s="11">
        <f t="shared" ref="R44:R55" si="27">L44*$B$46</f>
        <v>0.115864991666667</v>
      </c>
      <c r="S44" s="17">
        <f t="shared" ref="S44:S55" si="28">Q44/R44</f>
        <v>0.0354844606217116</v>
      </c>
      <c r="T44" s="3">
        <v>0.01</v>
      </c>
      <c r="U44" s="18">
        <f t="shared" ref="U44:U55" si="29">S44*T44</f>
        <v>0.000354844606217116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0.0194548446062171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44.1166666666667</v>
      </c>
      <c r="AU44" s="1">
        <f t="shared" ref="AU44:AU55" si="37">AT44*10000*AS44*0.67*AR44*AQ44</f>
        <v>66628.1100840903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5.36564626848387</v>
      </c>
      <c r="E45" s="13">
        <f t="shared" ref="E45:E56" si="38">D44</f>
        <v>5.56</v>
      </c>
      <c r="F45" s="9" t="s">
        <v>109</v>
      </c>
      <c r="G45" s="6">
        <v>2</v>
      </c>
      <c r="H45" s="11">
        <f t="shared" si="20"/>
        <v>5.36564626848387</v>
      </c>
      <c r="I45" s="11">
        <f t="shared" si="21"/>
        <v>278.515646268484</v>
      </c>
      <c r="J45" s="11">
        <f t="shared" si="22"/>
        <v>0.0346298628753147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1.7509121276854</v>
      </c>
      <c r="P45" s="11">
        <f t="shared" si="25"/>
        <v>0.0606338468884711</v>
      </c>
      <c r="Q45" s="16">
        <f t="shared" si="26"/>
        <v>0.00788240009550125</v>
      </c>
      <c r="R45" s="11">
        <f t="shared" si="27"/>
        <v>0.115864991666667</v>
      </c>
      <c r="S45" s="17">
        <f t="shared" si="28"/>
        <v>0.0680309037450949</v>
      </c>
      <c r="T45" s="3">
        <v>0.01</v>
      </c>
      <c r="U45" s="18">
        <f t="shared" si="29"/>
        <v>0.000680309037450949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0.0197803090374509</v>
      </c>
      <c r="AR45" s="25">
        <f t="shared" si="35"/>
        <v>89.1269166666667</v>
      </c>
      <c r="AS45" s="1">
        <f t="shared" si="36"/>
        <v>0.13</v>
      </c>
      <c r="AT45" s="2">
        <f>$E$3/12</f>
        <v>44.1166666666667</v>
      </c>
      <c r="AU45" s="1">
        <f t="shared" si="37"/>
        <v>67742.7465868036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6.72413004742857</v>
      </c>
      <c r="E46" s="13">
        <f t="shared" si="38"/>
        <v>5.36564626848387</v>
      </c>
      <c r="F46" s="9" t="s">
        <v>109</v>
      </c>
      <c r="G46" s="6">
        <v>3</v>
      </c>
      <c r="H46" s="11">
        <f t="shared" si="20"/>
        <v>6.72413004742857</v>
      </c>
      <c r="I46" s="11">
        <f t="shared" si="21"/>
        <v>279.874130047429</v>
      </c>
      <c r="J46" s="11">
        <f t="shared" si="22"/>
        <v>0.0410342478212374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2.5815474474636</v>
      </c>
      <c r="P46" s="11">
        <f t="shared" si="25"/>
        <v>0.105931857721504</v>
      </c>
      <c r="Q46" s="16">
        <f t="shared" si="26"/>
        <v>0.0137711415037956</v>
      </c>
      <c r="R46" s="11">
        <f t="shared" si="27"/>
        <v>0.115864991666667</v>
      </c>
      <c r="S46" s="17">
        <f t="shared" si="28"/>
        <v>0.118855068348979</v>
      </c>
      <c r="T46" s="3">
        <v>0.01</v>
      </c>
      <c r="U46" s="18">
        <f t="shared" si="29"/>
        <v>0.00118855068348979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0.0202885506834898</v>
      </c>
      <c r="AR46" s="25">
        <f t="shared" si="35"/>
        <v>89.1269166666667</v>
      </c>
      <c r="AS46" s="1">
        <f t="shared" si="36"/>
        <v>0.13</v>
      </c>
      <c r="AT46" s="2">
        <f>$E$3/12</f>
        <v>44.1166666666667</v>
      </c>
      <c r="AU46" s="1">
        <f t="shared" si="37"/>
        <v>69483.3505868362</v>
      </c>
    </row>
    <row r="47" s="1" customFormat="1" spans="1:47">
      <c r="A47" s="6"/>
      <c r="B47" s="6"/>
      <c r="C47" s="9">
        <v>3</v>
      </c>
      <c r="D47" s="12">
        <v>11.6805667136774</v>
      </c>
      <c r="E47" s="13">
        <f t="shared" si="38"/>
        <v>6.72413004742857</v>
      </c>
      <c r="F47" s="9" t="s">
        <v>109</v>
      </c>
      <c r="G47" s="6">
        <v>4</v>
      </c>
      <c r="H47" s="11">
        <f t="shared" si="20"/>
        <v>11.6805667136774</v>
      </c>
      <c r="I47" s="11">
        <f t="shared" si="21"/>
        <v>284.830566713677</v>
      </c>
      <c r="J47" s="11">
        <f t="shared" si="22"/>
        <v>0.0751734455825106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3.36688475640876</v>
      </c>
      <c r="P47" s="11">
        <f t="shared" si="25"/>
        <v>0.253100328018479</v>
      </c>
      <c r="Q47" s="16">
        <f t="shared" si="26"/>
        <v>0.0329030426424022</v>
      </c>
      <c r="R47" s="11">
        <f t="shared" si="27"/>
        <v>0.115864991666667</v>
      </c>
      <c r="S47" s="17">
        <f t="shared" si="28"/>
        <v>0.283977430707122</v>
      </c>
      <c r="T47" s="3">
        <v>0.01</v>
      </c>
      <c r="U47" s="18">
        <f t="shared" si="29"/>
        <v>0.00283977430707122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0.0219397743070712</v>
      </c>
      <c r="AR47" s="25">
        <f t="shared" si="35"/>
        <v>89.1269166666667</v>
      </c>
      <c r="AS47" s="1">
        <f t="shared" si="36"/>
        <v>0.13</v>
      </c>
      <c r="AT47" s="2">
        <f>$E$3/12</f>
        <v>44.1166666666667</v>
      </c>
      <c r="AU47" s="1">
        <f t="shared" si="37"/>
        <v>75138.3898118875</v>
      </c>
    </row>
    <row r="48" s="1" customFormat="1" spans="1:47">
      <c r="A48" s="6"/>
      <c r="B48" s="6"/>
      <c r="C48" s="9">
        <v>4</v>
      </c>
      <c r="D48" s="12">
        <v>17.8569558496667</v>
      </c>
      <c r="E48" s="13">
        <f t="shared" si="38"/>
        <v>11.6805667136774</v>
      </c>
      <c r="F48" s="9" t="s">
        <v>109</v>
      </c>
      <c r="G48" s="6">
        <v>5</v>
      </c>
      <c r="H48" s="11">
        <f t="shared" si="20"/>
        <v>17.8569558496667</v>
      </c>
      <c r="I48" s="11">
        <f t="shared" si="21"/>
        <v>291.006955849667</v>
      </c>
      <c r="J48" s="11">
        <f t="shared" si="22"/>
        <v>0.155296552621804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2.95809520697077</v>
      </c>
      <c r="O48" s="11">
        <f t="shared" si="39"/>
        <v>1.04695838808618</v>
      </c>
      <c r="P48" s="11">
        <f t="shared" si="25"/>
        <v>0.162589028408265</v>
      </c>
      <c r="Q48" s="16">
        <f t="shared" si="26"/>
        <v>0.0211365736930744</v>
      </c>
      <c r="R48" s="11">
        <f t="shared" si="27"/>
        <v>0.115864991666667</v>
      </c>
      <c r="S48" s="17">
        <f t="shared" si="28"/>
        <v>0.182424159265314</v>
      </c>
      <c r="T48" s="3">
        <v>0.01</v>
      </c>
      <c r="U48" s="18">
        <f t="shared" si="29"/>
        <v>0.00182424159265314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0.0209242415926531</v>
      </c>
      <c r="AR48" s="25">
        <f t="shared" si="35"/>
        <v>89.1269166666667</v>
      </c>
      <c r="AS48" s="1">
        <f t="shared" si="36"/>
        <v>0.13</v>
      </c>
      <c r="AT48" s="2">
        <f>$E$3/12</f>
        <v>44.1166666666667</v>
      </c>
      <c r="AU48" s="1">
        <f t="shared" si="37"/>
        <v>71660.4373090636</v>
      </c>
    </row>
    <row r="49" s="1" customFormat="1" spans="1:47">
      <c r="A49" s="6"/>
      <c r="B49" s="6"/>
      <c r="C49" s="9">
        <v>5</v>
      </c>
      <c r="D49" s="12">
        <v>18.4457512029032</v>
      </c>
      <c r="E49" s="13">
        <f t="shared" si="38"/>
        <v>17.8569558496667</v>
      </c>
      <c r="F49" s="9" t="s">
        <v>111</v>
      </c>
      <c r="G49" s="6">
        <v>6</v>
      </c>
      <c r="H49" s="11">
        <f t="shared" si="20"/>
        <v>18.4457512029032</v>
      </c>
      <c r="I49" s="11">
        <f t="shared" si="21"/>
        <v>291.595751202903</v>
      </c>
      <c r="J49" s="11">
        <f t="shared" si="22"/>
        <v>0.166151073389719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1.77563852634458</v>
      </c>
      <c r="P49" s="11">
        <f t="shared" si="25"/>
        <v>0.295024247104291</v>
      </c>
      <c r="Q49" s="16">
        <f t="shared" si="26"/>
        <v>0.0383531521235579</v>
      </c>
      <c r="R49" s="11">
        <f t="shared" si="27"/>
        <v>0.115864991666667</v>
      </c>
      <c r="S49" s="17">
        <f t="shared" si="28"/>
        <v>0.331015879532416</v>
      </c>
      <c r="T49" s="3">
        <v>0.01</v>
      </c>
      <c r="U49" s="18">
        <f t="shared" si="29"/>
        <v>0.00331015879532416</v>
      </c>
      <c r="V49" s="17"/>
      <c r="W49" s="3"/>
      <c r="X49" s="18"/>
      <c r="Y49" s="19">
        <v>0.02</v>
      </c>
      <c r="Z49" s="3">
        <v>0.29</v>
      </c>
      <c r="AA49" s="20">
        <f t="shared" si="30"/>
        <v>0.0058</v>
      </c>
      <c r="AB49" s="3">
        <v>0.01</v>
      </c>
      <c r="AC49" s="3">
        <v>0.28</v>
      </c>
      <c r="AD49" s="20">
        <f t="shared" si="31"/>
        <v>0.0028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0.0224101587953242</v>
      </c>
      <c r="AR49" s="25">
        <f t="shared" si="35"/>
        <v>89.1269166666667</v>
      </c>
      <c r="AS49" s="1">
        <f t="shared" si="36"/>
        <v>0.13</v>
      </c>
      <c r="AT49" s="2">
        <f>$E$3/12</f>
        <v>44.1166666666667</v>
      </c>
      <c r="AU49" s="1">
        <f t="shared" si="37"/>
        <v>76749.3422558432</v>
      </c>
    </row>
    <row r="50" s="1" customFormat="1" spans="1:47">
      <c r="A50" s="6"/>
      <c r="B50" s="6"/>
      <c r="C50" s="9">
        <v>6</v>
      </c>
      <c r="D50" s="12">
        <v>22.724740001</v>
      </c>
      <c r="E50" s="13">
        <f t="shared" si="38"/>
        <v>18.4457512029032</v>
      </c>
      <c r="F50" s="9" t="s">
        <v>109</v>
      </c>
      <c r="G50" s="6">
        <v>7</v>
      </c>
      <c r="H50" s="11">
        <f t="shared" si="20"/>
        <v>22.724740001</v>
      </c>
      <c r="I50" s="11">
        <f t="shared" si="21"/>
        <v>295.874740001</v>
      </c>
      <c r="J50" s="11">
        <f t="shared" si="22"/>
        <v>0.269295495363567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2.37188344590696</v>
      </c>
      <c r="P50" s="11">
        <f t="shared" si="25"/>
        <v>0.63873752751016</v>
      </c>
      <c r="Q50" s="16">
        <f t="shared" si="26"/>
        <v>0.0830358785763207</v>
      </c>
      <c r="R50" s="11">
        <f t="shared" si="27"/>
        <v>0.115864991666667</v>
      </c>
      <c r="S50" s="17">
        <f t="shared" si="28"/>
        <v>0.716660635640551</v>
      </c>
      <c r="T50" s="3">
        <v>0.01</v>
      </c>
      <c r="U50" s="18">
        <f t="shared" si="29"/>
        <v>0.00716660635640551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0.0352166063564055</v>
      </c>
      <c r="AR50" s="25">
        <f t="shared" si="35"/>
        <v>89.1269166666667</v>
      </c>
      <c r="AS50" s="1">
        <f t="shared" si="36"/>
        <v>0.13</v>
      </c>
      <c r="AT50" s="2">
        <f>$E$3/12</f>
        <v>44.1166666666667</v>
      </c>
      <c r="AU50" s="1">
        <f t="shared" si="37"/>
        <v>120608.309785873</v>
      </c>
    </row>
    <row r="51" s="1" customFormat="1" spans="1:47">
      <c r="A51" s="6"/>
      <c r="B51" s="6"/>
      <c r="C51" s="9">
        <v>7</v>
      </c>
      <c r="D51" s="12">
        <v>23.5819428919355</v>
      </c>
      <c r="E51" s="13">
        <f t="shared" si="38"/>
        <v>22.724740001</v>
      </c>
      <c r="F51" s="9" t="s">
        <v>109</v>
      </c>
      <c r="G51" s="6">
        <v>8</v>
      </c>
      <c r="H51" s="11">
        <f t="shared" si="20"/>
        <v>23.5819428919355</v>
      </c>
      <c r="I51" s="11">
        <f t="shared" si="21"/>
        <v>296.731942891935</v>
      </c>
      <c r="J51" s="11">
        <f t="shared" si="22"/>
        <v>0.296152849991597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2.62441508506347</v>
      </c>
      <c r="P51" s="11">
        <f t="shared" si="25"/>
        <v>0.777228007002485</v>
      </c>
      <c r="Q51" s="16">
        <f t="shared" si="26"/>
        <v>0.101039640910323</v>
      </c>
      <c r="R51" s="11">
        <f t="shared" si="27"/>
        <v>0.115864991666667</v>
      </c>
      <c r="S51" s="17">
        <f t="shared" si="28"/>
        <v>0.872046331311229</v>
      </c>
      <c r="T51" s="3">
        <v>0.01</v>
      </c>
      <c r="U51" s="18">
        <f t="shared" si="29"/>
        <v>0.00872046331311229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0.0367704633131123</v>
      </c>
      <c r="AR51" s="25">
        <f t="shared" si="35"/>
        <v>89.1269166666667</v>
      </c>
      <c r="AS51" s="1">
        <f t="shared" si="36"/>
        <v>0.13</v>
      </c>
      <c r="AT51" s="2">
        <f>$E$3/12</f>
        <v>44.1166666666667</v>
      </c>
      <c r="AU51" s="1">
        <f t="shared" si="37"/>
        <v>125929.891862828</v>
      </c>
    </row>
    <row r="52" s="1" customFormat="1" spans="1:47">
      <c r="A52" s="6"/>
      <c r="B52" s="6"/>
      <c r="C52" s="9">
        <v>8</v>
      </c>
      <c r="D52" s="12">
        <v>24.5307301219355</v>
      </c>
      <c r="E52" s="13">
        <f t="shared" si="38"/>
        <v>23.5819428919355</v>
      </c>
      <c r="F52" s="9" t="s">
        <v>109</v>
      </c>
      <c r="G52" s="6">
        <v>9</v>
      </c>
      <c r="H52" s="11">
        <f t="shared" si="20"/>
        <v>24.5307301219355</v>
      </c>
      <c r="I52" s="11">
        <f t="shared" si="21"/>
        <v>297.680730121935</v>
      </c>
      <c r="J52" s="11">
        <f t="shared" si="22"/>
        <v>0.328803644580372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2.73845624472765</v>
      </c>
      <c r="P52" s="11">
        <f t="shared" si="25"/>
        <v>0.900414393790331</v>
      </c>
      <c r="Q52" s="16">
        <f t="shared" si="26"/>
        <v>0.117053871192743</v>
      </c>
      <c r="R52" s="11">
        <f t="shared" si="27"/>
        <v>0.115864991666667</v>
      </c>
      <c r="S52" s="17">
        <f t="shared" si="28"/>
        <v>1.01026090373783</v>
      </c>
      <c r="T52" s="3">
        <v>0.01</v>
      </c>
      <c r="U52" s="18">
        <f t="shared" si="29"/>
        <v>0.0101026090373783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0.0292026090373783</v>
      </c>
      <c r="AR52" s="25">
        <f t="shared" si="35"/>
        <v>89.1269166666667</v>
      </c>
      <c r="AS52" s="1">
        <f t="shared" si="36"/>
        <v>0.13</v>
      </c>
      <c r="AT52" s="2">
        <f>$E$3/12</f>
        <v>44.1166666666667</v>
      </c>
      <c r="AU52" s="1">
        <f t="shared" si="37"/>
        <v>100011.831966178</v>
      </c>
    </row>
    <row r="53" s="1" customFormat="1" spans="1:47">
      <c r="A53" s="6"/>
      <c r="B53" s="6"/>
      <c r="C53" s="9">
        <v>9</v>
      </c>
      <c r="D53" s="12">
        <v>20.915115672</v>
      </c>
      <c r="E53" s="13">
        <f t="shared" si="38"/>
        <v>24.5307301219355</v>
      </c>
      <c r="F53" s="9" t="s">
        <v>109</v>
      </c>
      <c r="G53" s="6">
        <v>10</v>
      </c>
      <c r="H53" s="11">
        <f t="shared" si="20"/>
        <v>20.915115672</v>
      </c>
      <c r="I53" s="11">
        <f t="shared" si="21"/>
        <v>294.065115672</v>
      </c>
      <c r="J53" s="11">
        <f t="shared" si="22"/>
        <v>0.219927143486092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2.72931101760398</v>
      </c>
      <c r="P53" s="11">
        <f t="shared" si="25"/>
        <v>0.600249575786762</v>
      </c>
      <c r="Q53" s="16">
        <f t="shared" si="26"/>
        <v>0.078032444852279</v>
      </c>
      <c r="R53" s="11">
        <f t="shared" si="27"/>
        <v>0.115864991666667</v>
      </c>
      <c r="S53" s="17">
        <f t="shared" si="28"/>
        <v>0.673477326756051</v>
      </c>
      <c r="T53" s="3">
        <v>0.01</v>
      </c>
      <c r="U53" s="18">
        <f t="shared" si="29"/>
        <v>0.00673477326756051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0.0258347732675605</v>
      </c>
      <c r="AR53" s="25">
        <f t="shared" si="35"/>
        <v>89.1269166666667</v>
      </c>
      <c r="AS53" s="1">
        <f t="shared" si="36"/>
        <v>0.13</v>
      </c>
      <c r="AT53" s="2">
        <f>$E$3/12</f>
        <v>44.1166666666667</v>
      </c>
      <c r="AU53" s="1">
        <f t="shared" si="37"/>
        <v>88477.8137327532</v>
      </c>
    </row>
    <row r="54" s="1" customFormat="1" spans="1:47">
      <c r="A54" s="6"/>
      <c r="B54" s="6"/>
      <c r="C54" s="9">
        <v>10</v>
      </c>
      <c r="D54" s="12">
        <v>16.5047417993548</v>
      </c>
      <c r="E54" s="13">
        <f t="shared" si="38"/>
        <v>20.915115672</v>
      </c>
      <c r="F54" s="9" t="s">
        <v>109</v>
      </c>
      <c r="G54" s="6">
        <v>11</v>
      </c>
      <c r="H54" s="11">
        <f t="shared" si="20"/>
        <v>16.5047417993548</v>
      </c>
      <c r="I54" s="11">
        <f t="shared" si="21"/>
        <v>289.654741799355</v>
      </c>
      <c r="J54" s="11">
        <f t="shared" si="22"/>
        <v>0.132839005547808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2.02260836972636</v>
      </c>
      <c r="O54" s="11">
        <f t="shared" si="39"/>
        <v>0.997722238757528</v>
      </c>
      <c r="P54" s="11">
        <f t="shared" si="25"/>
        <v>0.132536430009483</v>
      </c>
      <c r="Q54" s="16">
        <f t="shared" si="26"/>
        <v>0.0172297359012328</v>
      </c>
      <c r="R54" s="11">
        <f t="shared" si="27"/>
        <v>0.115864991666667</v>
      </c>
      <c r="S54" s="17">
        <f t="shared" si="28"/>
        <v>0.148705278905997</v>
      </c>
      <c r="T54" s="3">
        <v>0.01</v>
      </c>
      <c r="U54" s="18">
        <f t="shared" si="29"/>
        <v>0.00148705278905997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0.02058705278906</v>
      </c>
      <c r="AR54" s="25">
        <f t="shared" si="35"/>
        <v>89.1269166666667</v>
      </c>
      <c r="AS54" s="1">
        <f t="shared" si="36"/>
        <v>0.13</v>
      </c>
      <c r="AT54" s="2">
        <f>$E$3/12</f>
        <v>44.1166666666667</v>
      </c>
      <c r="AU54" s="1">
        <f t="shared" si="37"/>
        <v>70505.6476831547</v>
      </c>
    </row>
    <row r="55" s="1" customFormat="1" spans="1:48">
      <c r="A55" s="6"/>
      <c r="B55" s="6"/>
      <c r="C55" s="9">
        <v>11</v>
      </c>
      <c r="D55" s="12">
        <v>11.4608248302</v>
      </c>
      <c r="E55" s="13">
        <f t="shared" si="38"/>
        <v>16.5047417993548</v>
      </c>
      <c r="F55" s="9" t="s">
        <v>111</v>
      </c>
      <c r="G55" s="6">
        <v>12</v>
      </c>
      <c r="H55" s="11">
        <f t="shared" si="20"/>
        <v>11.4608248302</v>
      </c>
      <c r="I55" s="11">
        <f t="shared" si="21"/>
        <v>284.6108248302</v>
      </c>
      <c r="J55" s="11">
        <f t="shared" si="22"/>
        <v>0.0732153383579091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1.75645497541471</v>
      </c>
      <c r="P55" s="11">
        <f t="shared" si="25"/>
        <v>0.128599445335421</v>
      </c>
      <c r="Q55" s="16">
        <f t="shared" si="26"/>
        <v>0.0167179278936047</v>
      </c>
      <c r="R55" s="11">
        <f t="shared" si="27"/>
        <v>0.115864991666667</v>
      </c>
      <c r="S55" s="17">
        <f t="shared" si="28"/>
        <v>0.144287999792903</v>
      </c>
      <c r="T55" s="3">
        <v>0.01</v>
      </c>
      <c r="U55" s="18">
        <f t="shared" si="29"/>
        <v>0.00144287999792903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0.020542879997929</v>
      </c>
      <c r="AR55" s="25">
        <f t="shared" si="35"/>
        <v>89.1269166666667</v>
      </c>
      <c r="AS55" s="1">
        <f t="shared" si="36"/>
        <v>0.13</v>
      </c>
      <c r="AT55" s="2">
        <f>$E$3/12</f>
        <v>44.1166666666667</v>
      </c>
      <c r="AU55" s="1">
        <f t="shared" si="37"/>
        <v>70354.3666192467</v>
      </c>
      <c r="AV55" s="1">
        <f>SUM(AU44:AU55)</f>
        <v>1003290.23828456</v>
      </c>
    </row>
    <row r="56" s="1" customFormat="1" spans="1:46">
      <c r="A56" s="6"/>
      <c r="B56" s="6"/>
      <c r="C56" s="9">
        <v>12</v>
      </c>
      <c r="D56" s="12">
        <v>7.38963565625806</v>
      </c>
      <c r="E56" s="13">
        <f t="shared" si="38"/>
        <v>11.4608248302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5.56</v>
      </c>
      <c r="E60" s="9"/>
      <c r="F60" s="9"/>
      <c r="G60" s="6">
        <v>1</v>
      </c>
      <c r="H60" s="11">
        <f t="shared" ref="H60:H71" si="40">E61</f>
        <v>5.56</v>
      </c>
      <c r="I60" s="11">
        <f t="shared" ref="I60:I71" si="41">H60+273.15</f>
        <v>278.71</v>
      </c>
      <c r="J60" s="11">
        <f t="shared" ref="J60:J71" si="42">EXP(($C$18*(I60-$C$16))/($C$19*I60*$C$16))</f>
        <v>0.0354844606217117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0.0489579103197756</v>
      </c>
      <c r="Q60" s="16">
        <f t="shared" ref="Q60:Q71" si="46">P60*$B$62</f>
        <v>0.00489579103197756</v>
      </c>
      <c r="R60" s="11">
        <f t="shared" ref="R60:R71" si="47">L60*$B$62</f>
        <v>0.13797</v>
      </c>
      <c r="S60" s="17">
        <f t="shared" ref="S60:S71" si="48">Q60/R60</f>
        <v>0.0354844606217116</v>
      </c>
      <c r="T60" s="3">
        <v>0.01</v>
      </c>
      <c r="U60" s="18">
        <f t="shared" ref="U60:U71" si="49">S60*T60</f>
        <v>0.000354844606217116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0.0126548446062171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7.28333333333333</v>
      </c>
      <c r="AU60" s="1">
        <f t="shared" ref="AU60:AU71" si="57">AT60*10000*AS60*0.67*AR60*AQ60</f>
        <v>8520.13488420879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5.36564626848387</v>
      </c>
      <c r="E61" s="13">
        <f t="shared" ref="E61:E72" si="58">D60</f>
        <v>5.56</v>
      </c>
      <c r="F61" s="9" t="s">
        <v>109</v>
      </c>
      <c r="G61" s="6">
        <v>2</v>
      </c>
      <c r="H61" s="11">
        <f t="shared" si="40"/>
        <v>5.36564626848387</v>
      </c>
      <c r="I61" s="11">
        <f t="shared" si="41"/>
        <v>278.515646268484</v>
      </c>
      <c r="J61" s="11">
        <f t="shared" si="42"/>
        <v>0.0346298628753147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2.71044208968022</v>
      </c>
      <c r="P61" s="11">
        <f t="shared" si="45"/>
        <v>0.0938622378971077</v>
      </c>
      <c r="Q61" s="16">
        <f t="shared" si="46"/>
        <v>0.00938622378971077</v>
      </c>
      <c r="R61" s="11">
        <f t="shared" si="47"/>
        <v>0.13797</v>
      </c>
      <c r="S61" s="17">
        <f t="shared" si="48"/>
        <v>0.0680309037450951</v>
      </c>
      <c r="T61" s="3">
        <v>0.01</v>
      </c>
      <c r="U61" s="18">
        <f t="shared" si="49"/>
        <v>0.000680309037450951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0.012980309037451</v>
      </c>
      <c r="AR61" s="25">
        <f t="shared" si="55"/>
        <v>137.97</v>
      </c>
      <c r="AS61" s="1">
        <f t="shared" si="56"/>
        <v>0.1</v>
      </c>
      <c r="AT61" s="2">
        <f>$E$5/12</f>
        <v>7.28333333333333</v>
      </c>
      <c r="AU61" s="1">
        <f t="shared" si="57"/>
        <v>8739.26051873157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6.72413004742857</v>
      </c>
      <c r="E62" s="13">
        <f t="shared" si="58"/>
        <v>5.36564626848387</v>
      </c>
      <c r="F62" s="9" t="s">
        <v>109</v>
      </c>
      <c r="G62" s="6">
        <v>3</v>
      </c>
      <c r="H62" s="11">
        <f t="shared" si="40"/>
        <v>6.72413004742857</v>
      </c>
      <c r="I62" s="11">
        <f t="shared" si="41"/>
        <v>279.874130047429</v>
      </c>
      <c r="J62" s="11">
        <f t="shared" si="42"/>
        <v>0.0410342478212374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3.99627985178312</v>
      </c>
      <c r="P62" s="11">
        <f t="shared" si="45"/>
        <v>0.163984337801086</v>
      </c>
      <c r="Q62" s="16">
        <f t="shared" si="46"/>
        <v>0.0163984337801086</v>
      </c>
      <c r="R62" s="11">
        <f t="shared" si="47"/>
        <v>0.13797</v>
      </c>
      <c r="S62" s="17">
        <f t="shared" si="48"/>
        <v>0.118855068348979</v>
      </c>
      <c r="T62" s="3">
        <v>0.01</v>
      </c>
      <c r="U62" s="18">
        <f t="shared" si="49"/>
        <v>0.00118855068348979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0.0134885506834898</v>
      </c>
      <c r="AR62" s="25">
        <f t="shared" si="55"/>
        <v>137.97</v>
      </c>
      <c r="AS62" s="1">
        <f t="shared" si="56"/>
        <v>0.1</v>
      </c>
      <c r="AT62" s="2">
        <f>$E$5/12</f>
        <v>7.28333333333333</v>
      </c>
      <c r="AU62" s="1">
        <f t="shared" si="57"/>
        <v>9081.44467924634</v>
      </c>
    </row>
    <row r="63" s="1" customFormat="1" spans="1:47">
      <c r="A63" s="6"/>
      <c r="B63" s="6"/>
      <c r="C63" s="9">
        <v>3</v>
      </c>
      <c r="D63" s="12">
        <v>11.6805667136774</v>
      </c>
      <c r="E63" s="13">
        <f t="shared" si="58"/>
        <v>6.72413004742857</v>
      </c>
      <c r="F63" s="9" t="s">
        <v>109</v>
      </c>
      <c r="G63" s="6">
        <v>4</v>
      </c>
      <c r="H63" s="11">
        <f t="shared" si="40"/>
        <v>11.6805667136774</v>
      </c>
      <c r="I63" s="11">
        <f t="shared" si="41"/>
        <v>284.830566713677</v>
      </c>
      <c r="J63" s="11">
        <f t="shared" si="42"/>
        <v>0.0751734455825106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5.21199551398203</v>
      </c>
      <c r="P63" s="11">
        <f t="shared" si="45"/>
        <v>0.391803661146618</v>
      </c>
      <c r="Q63" s="16">
        <f t="shared" si="46"/>
        <v>0.0391803661146618</v>
      </c>
      <c r="R63" s="11">
        <f t="shared" si="47"/>
        <v>0.13797</v>
      </c>
      <c r="S63" s="17">
        <f t="shared" si="48"/>
        <v>0.283977430707123</v>
      </c>
      <c r="T63" s="3">
        <v>0.01</v>
      </c>
      <c r="U63" s="18">
        <f t="shared" si="49"/>
        <v>0.00283977430707123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0.0151397743070712</v>
      </c>
      <c r="AR63" s="25">
        <f t="shared" si="55"/>
        <v>137.97</v>
      </c>
      <c r="AS63" s="1">
        <f t="shared" si="56"/>
        <v>0.1</v>
      </c>
      <c r="AT63" s="2">
        <f>$E$5/12</f>
        <v>7.28333333333333</v>
      </c>
      <c r="AU63" s="1">
        <f t="shared" si="57"/>
        <v>10193.1650072853</v>
      </c>
    </row>
    <row r="64" s="1" customFormat="1" spans="1:47">
      <c r="A64" s="6"/>
      <c r="B64" s="6"/>
      <c r="C64" s="9">
        <v>4</v>
      </c>
      <c r="D64" s="12">
        <v>17.8569558496667</v>
      </c>
      <c r="E64" s="13">
        <f t="shared" si="58"/>
        <v>11.6805667136774</v>
      </c>
      <c r="F64" s="9" t="s">
        <v>109</v>
      </c>
      <c r="G64" s="6">
        <v>5</v>
      </c>
      <c r="H64" s="11">
        <f t="shared" si="40"/>
        <v>17.8569558496667</v>
      </c>
      <c r="I64" s="11">
        <f t="shared" si="41"/>
        <v>291.006955849667</v>
      </c>
      <c r="J64" s="11">
        <f t="shared" si="42"/>
        <v>0.155296552621804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4.57918226019364</v>
      </c>
      <c r="O64" s="11">
        <f t="shared" si="59"/>
        <v>1.62070959264177</v>
      </c>
      <c r="P64" s="11">
        <f t="shared" si="45"/>
        <v>0.251690612538355</v>
      </c>
      <c r="Q64" s="16">
        <f t="shared" si="46"/>
        <v>0.0251690612538355</v>
      </c>
      <c r="R64" s="11">
        <f t="shared" si="47"/>
        <v>0.13797</v>
      </c>
      <c r="S64" s="17">
        <f t="shared" si="48"/>
        <v>0.182424159265315</v>
      </c>
      <c r="T64" s="3">
        <v>0.01</v>
      </c>
      <c r="U64" s="18">
        <f t="shared" si="49"/>
        <v>0.00182424159265315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0.0141242415926531</v>
      </c>
      <c r="AR64" s="25">
        <f t="shared" si="55"/>
        <v>137.97</v>
      </c>
      <c r="AS64" s="1">
        <f t="shared" si="56"/>
        <v>0.1</v>
      </c>
      <c r="AT64" s="2">
        <f>$E$5/12</f>
        <v>7.28333333333333</v>
      </c>
      <c r="AU64" s="1">
        <f t="shared" si="57"/>
        <v>9509.43668225175</v>
      </c>
    </row>
    <row r="65" s="1" customFormat="1" spans="1:47">
      <c r="A65" s="6"/>
      <c r="B65" s="6"/>
      <c r="C65" s="9">
        <v>5</v>
      </c>
      <c r="D65" s="12">
        <v>18.4457512029032</v>
      </c>
      <c r="E65" s="13">
        <f t="shared" si="58"/>
        <v>17.8569558496667</v>
      </c>
      <c r="F65" s="9" t="s">
        <v>111</v>
      </c>
      <c r="G65" s="6">
        <v>6</v>
      </c>
      <c r="H65" s="11">
        <f t="shared" si="40"/>
        <v>18.4457512029032</v>
      </c>
      <c r="I65" s="11">
        <f t="shared" si="41"/>
        <v>291.595751202903</v>
      </c>
      <c r="J65" s="11">
        <f t="shared" si="42"/>
        <v>0.166151073389719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2.74871898010341</v>
      </c>
      <c r="P65" s="11">
        <f t="shared" si="45"/>
        <v>0.456702608990876</v>
      </c>
      <c r="Q65" s="16">
        <f t="shared" si="46"/>
        <v>0.0456702608990876</v>
      </c>
      <c r="R65" s="11">
        <f t="shared" si="47"/>
        <v>0.13797</v>
      </c>
      <c r="S65" s="17">
        <f t="shared" si="48"/>
        <v>0.331015879532417</v>
      </c>
      <c r="T65" s="3">
        <v>0.01</v>
      </c>
      <c r="U65" s="18">
        <f t="shared" si="49"/>
        <v>0.00331015879532417</v>
      </c>
      <c r="V65" s="17"/>
      <c r="W65" s="3"/>
      <c r="X65" s="18"/>
      <c r="Y65" s="19">
        <v>0.02</v>
      </c>
      <c r="Z65" s="3">
        <v>0.06</v>
      </c>
      <c r="AA65" s="20">
        <f t="shared" si="50"/>
        <v>0.0012</v>
      </c>
      <c r="AB65" s="3">
        <v>0.01</v>
      </c>
      <c r="AC65" s="3">
        <v>0.63</v>
      </c>
      <c r="AD65" s="20">
        <f t="shared" si="51"/>
        <v>0.0063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0.0156101587953242</v>
      </c>
      <c r="AR65" s="25">
        <f t="shared" si="55"/>
        <v>137.97</v>
      </c>
      <c r="AS65" s="1">
        <f t="shared" si="56"/>
        <v>0.1</v>
      </c>
      <c r="AT65" s="2">
        <f>$E$5/12</f>
        <v>7.28333333333333</v>
      </c>
      <c r="AU65" s="1">
        <f t="shared" si="57"/>
        <v>10509.861056274</v>
      </c>
    </row>
    <row r="66" s="1" customFormat="1" spans="1:47">
      <c r="A66" s="6"/>
      <c r="B66" s="6"/>
      <c r="C66" s="9">
        <v>6</v>
      </c>
      <c r="D66" s="12">
        <v>22.724740001</v>
      </c>
      <c r="E66" s="13">
        <f t="shared" si="58"/>
        <v>18.4457512029032</v>
      </c>
      <c r="F66" s="9" t="s">
        <v>109</v>
      </c>
      <c r="G66" s="6">
        <v>7</v>
      </c>
      <c r="H66" s="11">
        <f t="shared" si="40"/>
        <v>22.724740001</v>
      </c>
      <c r="I66" s="11">
        <f t="shared" si="41"/>
        <v>295.874740001</v>
      </c>
      <c r="J66" s="11">
        <f t="shared" si="42"/>
        <v>0.269295495363567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3.67171637111254</v>
      </c>
      <c r="P66" s="11">
        <f t="shared" si="45"/>
        <v>0.988776678993271</v>
      </c>
      <c r="Q66" s="16">
        <f t="shared" si="46"/>
        <v>0.0988776678993271</v>
      </c>
      <c r="R66" s="11">
        <f t="shared" si="47"/>
        <v>0.13797</v>
      </c>
      <c r="S66" s="17">
        <f t="shared" si="48"/>
        <v>0.716660635640553</v>
      </c>
      <c r="T66" s="3">
        <v>0.01</v>
      </c>
      <c r="U66" s="18">
        <f t="shared" si="49"/>
        <v>0.00716660635640553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0.0252166063564055</v>
      </c>
      <c r="AR66" s="25">
        <f t="shared" si="55"/>
        <v>137.97</v>
      </c>
      <c r="AS66" s="1">
        <f t="shared" si="56"/>
        <v>0.1</v>
      </c>
      <c r="AT66" s="2">
        <f>$E$5/12</f>
        <v>7.28333333333333</v>
      </c>
      <c r="AU66" s="1">
        <f t="shared" si="57"/>
        <v>16977.599817624</v>
      </c>
    </row>
    <row r="67" s="1" customFormat="1" spans="1:47">
      <c r="A67" s="6"/>
      <c r="B67" s="6"/>
      <c r="C67" s="9">
        <v>7</v>
      </c>
      <c r="D67" s="12">
        <v>23.5819428919355</v>
      </c>
      <c r="E67" s="13">
        <f t="shared" si="58"/>
        <v>22.724740001</v>
      </c>
      <c r="F67" s="9" t="s">
        <v>109</v>
      </c>
      <c r="G67" s="6">
        <v>8</v>
      </c>
      <c r="H67" s="11">
        <f t="shared" si="40"/>
        <v>23.5819428919355</v>
      </c>
      <c r="I67" s="11">
        <f t="shared" si="41"/>
        <v>296.731942891935</v>
      </c>
      <c r="J67" s="11">
        <f t="shared" si="42"/>
        <v>0.296152849991597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4.06263969211927</v>
      </c>
      <c r="P67" s="11">
        <f t="shared" si="45"/>
        <v>1.20316232331011</v>
      </c>
      <c r="Q67" s="16">
        <f t="shared" si="46"/>
        <v>0.120316232331011</v>
      </c>
      <c r="R67" s="11">
        <f t="shared" si="47"/>
        <v>0.13797</v>
      </c>
      <c r="S67" s="17">
        <f t="shared" si="48"/>
        <v>0.872046331311231</v>
      </c>
      <c r="T67" s="3">
        <v>0.01</v>
      </c>
      <c r="U67" s="18">
        <f t="shared" si="49"/>
        <v>0.00872046331311231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0.0267704633131123</v>
      </c>
      <c r="AR67" s="25">
        <f t="shared" si="55"/>
        <v>137.97</v>
      </c>
      <c r="AS67" s="1">
        <f t="shared" si="56"/>
        <v>0.1</v>
      </c>
      <c r="AT67" s="2">
        <f>$E$5/12</f>
        <v>7.28333333333333</v>
      </c>
      <c r="AU67" s="1">
        <f t="shared" si="57"/>
        <v>18023.7660309494</v>
      </c>
    </row>
    <row r="68" s="1" customFormat="1" spans="1:47">
      <c r="A68" s="6"/>
      <c r="B68" s="6"/>
      <c r="C68" s="9">
        <v>8</v>
      </c>
      <c r="D68" s="12">
        <v>24.5307301219355</v>
      </c>
      <c r="E68" s="13">
        <f t="shared" si="58"/>
        <v>23.5819428919355</v>
      </c>
      <c r="F68" s="9" t="s">
        <v>109</v>
      </c>
      <c r="G68" s="6">
        <v>9</v>
      </c>
      <c r="H68" s="11">
        <f t="shared" si="40"/>
        <v>24.5307301219355</v>
      </c>
      <c r="I68" s="11">
        <f t="shared" si="41"/>
        <v>297.680730121935</v>
      </c>
      <c r="J68" s="11">
        <f t="shared" si="42"/>
        <v>0.328803644580372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4.23917736880916</v>
      </c>
      <c r="P68" s="11">
        <f t="shared" si="45"/>
        <v>1.39385696888709</v>
      </c>
      <c r="Q68" s="16">
        <f t="shared" si="46"/>
        <v>0.139385696888709</v>
      </c>
      <c r="R68" s="11">
        <f t="shared" si="47"/>
        <v>0.13797</v>
      </c>
      <c r="S68" s="17">
        <f t="shared" si="48"/>
        <v>1.01026090373783</v>
      </c>
      <c r="T68" s="3">
        <v>0.01</v>
      </c>
      <c r="U68" s="18">
        <f t="shared" si="49"/>
        <v>0.0101026090373783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0.0224026090373783</v>
      </c>
      <c r="AR68" s="25">
        <f t="shared" si="55"/>
        <v>137.97</v>
      </c>
      <c r="AS68" s="1">
        <f t="shared" si="56"/>
        <v>0.1</v>
      </c>
      <c r="AT68" s="2">
        <f>$E$5/12</f>
        <v>7.28333333333333</v>
      </c>
      <c r="AU68" s="1">
        <f t="shared" si="57"/>
        <v>15083.0181401742</v>
      </c>
    </row>
    <row r="69" s="1" customFormat="1" spans="1:47">
      <c r="A69" s="6"/>
      <c r="B69" s="6"/>
      <c r="C69" s="9">
        <v>9</v>
      </c>
      <c r="D69" s="12">
        <v>20.915115672</v>
      </c>
      <c r="E69" s="13">
        <f t="shared" si="58"/>
        <v>24.5307301219355</v>
      </c>
      <c r="F69" s="9" t="s">
        <v>109</v>
      </c>
      <c r="G69" s="6">
        <v>10</v>
      </c>
      <c r="H69" s="11">
        <f t="shared" si="40"/>
        <v>20.915115672</v>
      </c>
      <c r="I69" s="11">
        <f t="shared" si="41"/>
        <v>294.065115672</v>
      </c>
      <c r="J69" s="11">
        <f t="shared" si="42"/>
        <v>0.219927143486092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4.22502039992208</v>
      </c>
      <c r="P69" s="11">
        <f t="shared" si="45"/>
        <v>0.929196667725326</v>
      </c>
      <c r="Q69" s="16">
        <f t="shared" si="46"/>
        <v>0.0929196667725326</v>
      </c>
      <c r="R69" s="11">
        <f t="shared" si="47"/>
        <v>0.13797</v>
      </c>
      <c r="S69" s="17">
        <f t="shared" si="48"/>
        <v>0.673477326756053</v>
      </c>
      <c r="T69" s="3">
        <v>0.01</v>
      </c>
      <c r="U69" s="18">
        <f t="shared" si="49"/>
        <v>0.00673477326756053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0.0190347732675605</v>
      </c>
      <c r="AR69" s="25">
        <f t="shared" si="55"/>
        <v>137.97</v>
      </c>
      <c r="AS69" s="1">
        <f t="shared" si="56"/>
        <v>0.1</v>
      </c>
      <c r="AT69" s="2">
        <f>$E$5/12</f>
        <v>7.28333333333333</v>
      </c>
      <c r="AU69" s="1">
        <f t="shared" si="57"/>
        <v>12815.5533138883</v>
      </c>
    </row>
    <row r="70" s="1" customFormat="1" spans="1:47">
      <c r="A70" s="6"/>
      <c r="B70" s="6"/>
      <c r="C70" s="9">
        <v>10</v>
      </c>
      <c r="D70" s="12">
        <v>16.5047417993548</v>
      </c>
      <c r="E70" s="13">
        <f t="shared" si="58"/>
        <v>20.915115672</v>
      </c>
      <c r="F70" s="9" t="s">
        <v>109</v>
      </c>
      <c r="G70" s="6">
        <v>11</v>
      </c>
      <c r="H70" s="11">
        <f t="shared" si="40"/>
        <v>16.5047417993548</v>
      </c>
      <c r="I70" s="11">
        <f t="shared" si="41"/>
        <v>289.654741799355</v>
      </c>
      <c r="J70" s="11">
        <f t="shared" si="42"/>
        <v>0.132839005547808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3.13103254558691</v>
      </c>
      <c r="O70" s="11">
        <f t="shared" si="59"/>
        <v>1.54449118660984</v>
      </c>
      <c r="P70" s="11">
        <f t="shared" si="45"/>
        <v>0.205168673306605</v>
      </c>
      <c r="Q70" s="16">
        <f t="shared" si="46"/>
        <v>0.0205168673306605</v>
      </c>
      <c r="R70" s="11">
        <f t="shared" si="47"/>
        <v>0.13797</v>
      </c>
      <c r="S70" s="17">
        <f t="shared" si="48"/>
        <v>0.148705278905998</v>
      </c>
      <c r="T70" s="3">
        <v>0.01</v>
      </c>
      <c r="U70" s="18">
        <f t="shared" si="49"/>
        <v>0.00148705278905998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0.01378705278906</v>
      </c>
      <c r="AR70" s="25">
        <f t="shared" si="55"/>
        <v>137.97</v>
      </c>
      <c r="AS70" s="1">
        <f t="shared" si="56"/>
        <v>0.1</v>
      </c>
      <c r="AT70" s="2">
        <f>$E$5/12</f>
        <v>7.28333333333333</v>
      </c>
      <c r="AU70" s="1">
        <f t="shared" si="57"/>
        <v>9282.41737245735</v>
      </c>
    </row>
    <row r="71" s="1" customFormat="1" spans="1:48">
      <c r="A71" s="6"/>
      <c r="B71" s="6"/>
      <c r="C71" s="9">
        <v>11</v>
      </c>
      <c r="D71" s="12">
        <v>11.4608248302</v>
      </c>
      <c r="E71" s="13">
        <f t="shared" si="58"/>
        <v>16.5047417993548</v>
      </c>
      <c r="F71" s="9" t="s">
        <v>111</v>
      </c>
      <c r="G71" s="6">
        <v>12</v>
      </c>
      <c r="H71" s="11">
        <f t="shared" si="40"/>
        <v>11.4608248302</v>
      </c>
      <c r="I71" s="11">
        <f t="shared" si="41"/>
        <v>284.6108248302</v>
      </c>
      <c r="J71" s="11">
        <f t="shared" si="42"/>
        <v>0.0732153383579091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2.71902251330323</v>
      </c>
      <c r="P71" s="11">
        <f t="shared" si="45"/>
        <v>0.199074153314269</v>
      </c>
      <c r="Q71" s="16">
        <f t="shared" si="46"/>
        <v>0.0199074153314269</v>
      </c>
      <c r="R71" s="11">
        <f t="shared" si="47"/>
        <v>0.13797</v>
      </c>
      <c r="S71" s="17">
        <f t="shared" si="48"/>
        <v>0.144287999792903</v>
      </c>
      <c r="T71" s="3">
        <v>0.01</v>
      </c>
      <c r="U71" s="18">
        <f t="shared" si="49"/>
        <v>0.00144287999792903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0.013742879997929</v>
      </c>
      <c r="AR71" s="25">
        <f t="shared" si="55"/>
        <v>137.97</v>
      </c>
      <c r="AS71" s="1">
        <f t="shared" si="56"/>
        <v>0.1</v>
      </c>
      <c r="AT71" s="2">
        <f>$E$5/12</f>
        <v>7.28333333333333</v>
      </c>
      <c r="AU71" s="1">
        <f t="shared" si="57"/>
        <v>9252.67713064808</v>
      </c>
      <c r="AV71" s="1">
        <f>SUM(AU60:AU71)</f>
        <v>137988.334633739</v>
      </c>
    </row>
    <row r="72" s="1" customFormat="1" spans="1:46">
      <c r="A72" s="6"/>
      <c r="B72" s="6"/>
      <c r="C72" s="9">
        <v>12</v>
      </c>
      <c r="D72" s="12">
        <v>7.38963565625806</v>
      </c>
      <c r="E72" s="13">
        <f t="shared" si="58"/>
        <v>11.4608248302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5.56</v>
      </c>
      <c r="E76" s="9"/>
      <c r="F76" s="9"/>
      <c r="G76" s="6">
        <v>1</v>
      </c>
      <c r="H76" s="11">
        <f t="shared" ref="H76:H87" si="60">E77</f>
        <v>5.56</v>
      </c>
      <c r="I76" s="11">
        <f t="shared" ref="I76:I87" si="61">H76+273.15</f>
        <v>278.71</v>
      </c>
      <c r="J76" s="11">
        <f t="shared" ref="J76:J87" si="62">EXP(($C$18*(I76-$C$16))/($C$19*I76*$C$16))</f>
        <v>0.0354844606217117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0.00277708781421478</v>
      </c>
      <c r="Q76" s="16">
        <f t="shared" ref="Q76:Q87" si="66">P76*$B$78</f>
        <v>0.000361021415847922</v>
      </c>
      <c r="R76" s="11">
        <f t="shared" ref="R76:R87" si="67">L76*$B$78</f>
        <v>0.0101740708333333</v>
      </c>
      <c r="S76" s="17">
        <f t="shared" ref="S76:S87" si="68">Q76/R76</f>
        <v>0.0354844606217118</v>
      </c>
      <c r="T76" s="3">
        <v>0.01</v>
      </c>
      <c r="U76" s="18">
        <f t="shared" ref="U76:U87" si="69">S76*T76</f>
        <v>0.000354844606217118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0.0119548446062171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2.66666666666667</v>
      </c>
      <c r="AU76" s="1">
        <f t="shared" ref="AU76:AU87" si="77">AT76*10000*AS76*0.67*AR76*AQ76</f>
        <v>217.311258674261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5.36564626848387</v>
      </c>
      <c r="E77" s="13">
        <f t="shared" ref="E77:E88" si="78">D76</f>
        <v>5.56</v>
      </c>
      <c r="F77" s="9" t="s">
        <v>109</v>
      </c>
      <c r="G77" s="6">
        <v>2</v>
      </c>
      <c r="H77" s="11">
        <f t="shared" si="60"/>
        <v>5.36564626848387</v>
      </c>
      <c r="I77" s="11">
        <f t="shared" si="61"/>
        <v>278.515646268484</v>
      </c>
      <c r="J77" s="11">
        <f t="shared" si="62"/>
        <v>0.0346298628753147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0.153747078852452</v>
      </c>
      <c r="P77" s="11">
        <f t="shared" si="65"/>
        <v>0.00532424025814061</v>
      </c>
      <c r="Q77" s="16">
        <f t="shared" si="66"/>
        <v>0.000692151233558279</v>
      </c>
      <c r="R77" s="11">
        <f t="shared" si="67"/>
        <v>0.0101740708333333</v>
      </c>
      <c r="S77" s="17">
        <f t="shared" si="68"/>
        <v>0.0680309037450953</v>
      </c>
      <c r="T77" s="3">
        <v>0.01</v>
      </c>
      <c r="U77" s="18">
        <f t="shared" si="69"/>
        <v>0.000680309037450953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0.012280309037451</v>
      </c>
      <c r="AR77" s="25">
        <f t="shared" si="74"/>
        <v>7.82620833333333</v>
      </c>
      <c r="AS77" s="1">
        <f t="shared" si="75"/>
        <v>0.13</v>
      </c>
      <c r="AT77" s="2">
        <f t="shared" si="76"/>
        <v>2.66666666666667</v>
      </c>
      <c r="AU77" s="1">
        <f t="shared" si="77"/>
        <v>223.227444750686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6.72413004742857</v>
      </c>
      <c r="E78" s="13">
        <f t="shared" si="78"/>
        <v>5.36564626848387</v>
      </c>
      <c r="F78" s="9" t="s">
        <v>109</v>
      </c>
      <c r="G78" s="6">
        <v>3</v>
      </c>
      <c r="H78" s="11">
        <f t="shared" si="60"/>
        <v>6.72413004742857</v>
      </c>
      <c r="I78" s="11">
        <f t="shared" si="61"/>
        <v>279.874130047429</v>
      </c>
      <c r="J78" s="11">
        <f t="shared" si="62"/>
        <v>0.0410342478212374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0.226684921927645</v>
      </c>
      <c r="P78" s="11">
        <f t="shared" si="65"/>
        <v>0.00930184526371682</v>
      </c>
      <c r="Q78" s="16">
        <f t="shared" si="66"/>
        <v>0.00120923988428319</v>
      </c>
      <c r="R78" s="11">
        <f t="shared" si="67"/>
        <v>0.0101740708333333</v>
      </c>
      <c r="S78" s="17">
        <f t="shared" si="68"/>
        <v>0.118855068348979</v>
      </c>
      <c r="T78" s="3">
        <v>0.01</v>
      </c>
      <c r="U78" s="18">
        <f t="shared" si="69"/>
        <v>0.00118855068348979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0.0127885506834898</v>
      </c>
      <c r="AR78" s="25">
        <f t="shared" si="74"/>
        <v>7.82620833333333</v>
      </c>
      <c r="AS78" s="1">
        <f t="shared" si="75"/>
        <v>0.13</v>
      </c>
      <c r="AT78" s="2">
        <f t="shared" si="76"/>
        <v>2.66666666666667</v>
      </c>
      <c r="AU78" s="1">
        <f t="shared" si="77"/>
        <v>232.466095310304</v>
      </c>
    </row>
    <row r="79" s="1" customFormat="1" spans="1:47">
      <c r="A79" s="6"/>
      <c r="B79" s="6"/>
      <c r="C79" s="9">
        <v>3</v>
      </c>
      <c r="D79" s="12">
        <v>11.6805667136774</v>
      </c>
      <c r="E79" s="13">
        <f t="shared" si="78"/>
        <v>6.72413004742857</v>
      </c>
      <c r="F79" s="9" t="s">
        <v>109</v>
      </c>
      <c r="G79" s="6">
        <v>4</v>
      </c>
      <c r="H79" s="11">
        <f t="shared" si="60"/>
        <v>11.6805667136774</v>
      </c>
      <c r="I79" s="11">
        <f t="shared" si="61"/>
        <v>284.830566713677</v>
      </c>
      <c r="J79" s="11">
        <f t="shared" si="62"/>
        <v>0.0751734455825106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0.295645159997261</v>
      </c>
      <c r="P79" s="11">
        <f t="shared" si="65"/>
        <v>0.0222246653467867</v>
      </c>
      <c r="Q79" s="16">
        <f t="shared" si="66"/>
        <v>0.00288920649508228</v>
      </c>
      <c r="R79" s="11">
        <f t="shared" si="67"/>
        <v>0.0101740708333333</v>
      </c>
      <c r="S79" s="17">
        <f t="shared" si="68"/>
        <v>0.283977430707124</v>
      </c>
      <c r="T79" s="3">
        <v>0.01</v>
      </c>
      <c r="U79" s="18">
        <f t="shared" si="69"/>
        <v>0.00283977430707124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0.0144397743070712</v>
      </c>
      <c r="AR79" s="25">
        <f t="shared" si="74"/>
        <v>7.82620833333333</v>
      </c>
      <c r="AS79" s="1">
        <f t="shared" si="75"/>
        <v>0.13</v>
      </c>
      <c r="AT79" s="2">
        <f t="shared" si="76"/>
        <v>2.66666666666667</v>
      </c>
      <c r="AU79" s="1">
        <f t="shared" si="77"/>
        <v>262.481498756581</v>
      </c>
    </row>
    <row r="80" s="1" customFormat="1" spans="1:47">
      <c r="A80" s="6"/>
      <c r="B80" s="6"/>
      <c r="C80" s="9">
        <v>4</v>
      </c>
      <c r="D80" s="12">
        <v>17.8569558496667</v>
      </c>
      <c r="E80" s="13">
        <f t="shared" si="78"/>
        <v>11.6805667136774</v>
      </c>
      <c r="F80" s="9" t="s">
        <v>109</v>
      </c>
      <c r="G80" s="6">
        <v>5</v>
      </c>
      <c r="H80" s="11">
        <f t="shared" si="60"/>
        <v>17.8569558496667</v>
      </c>
      <c r="I80" s="11">
        <f t="shared" si="61"/>
        <v>291.006955849667</v>
      </c>
      <c r="J80" s="11">
        <f t="shared" si="62"/>
        <v>0.155296552621804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0.259749469917951</v>
      </c>
      <c r="O80" s="11">
        <f t="shared" si="79"/>
        <v>0.091933108065857</v>
      </c>
      <c r="P80" s="11">
        <f t="shared" si="65"/>
        <v>0.0142768947544353</v>
      </c>
      <c r="Q80" s="16">
        <f t="shared" si="66"/>
        <v>0.00185599631807659</v>
      </c>
      <c r="R80" s="11">
        <f t="shared" si="67"/>
        <v>0.0101740708333333</v>
      </c>
      <c r="S80" s="17">
        <f t="shared" si="68"/>
        <v>0.182424159265315</v>
      </c>
      <c r="T80" s="3">
        <v>0.01</v>
      </c>
      <c r="U80" s="18">
        <f t="shared" si="69"/>
        <v>0.00182424159265315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0.0134242415926532</v>
      </c>
      <c r="AR80" s="25">
        <f t="shared" si="74"/>
        <v>7.82620833333333</v>
      </c>
      <c r="AS80" s="1">
        <f t="shared" si="75"/>
        <v>0.13</v>
      </c>
      <c r="AT80" s="2">
        <f t="shared" si="76"/>
        <v>2.66666666666667</v>
      </c>
      <c r="AU80" s="1">
        <f t="shared" si="77"/>
        <v>244.021476927413</v>
      </c>
    </row>
    <row r="81" s="1" customFormat="1" spans="1:47">
      <c r="A81" s="6"/>
      <c r="B81" s="6"/>
      <c r="C81" s="9">
        <v>5</v>
      </c>
      <c r="D81" s="12">
        <v>18.4457512029032</v>
      </c>
      <c r="E81" s="13">
        <f t="shared" si="78"/>
        <v>17.8569558496667</v>
      </c>
      <c r="F81" s="9" t="s">
        <v>111</v>
      </c>
      <c r="G81" s="6">
        <v>6</v>
      </c>
      <c r="H81" s="11">
        <f t="shared" si="60"/>
        <v>18.4457512029032</v>
      </c>
      <c r="I81" s="11">
        <f t="shared" si="61"/>
        <v>291.595751202903</v>
      </c>
      <c r="J81" s="11">
        <f t="shared" si="62"/>
        <v>0.166151073389719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0.155918296644755</v>
      </c>
      <c r="P81" s="11">
        <f t="shared" si="65"/>
        <v>0.0259059923486226</v>
      </c>
      <c r="Q81" s="16">
        <f t="shared" si="66"/>
        <v>0.00336777900532094</v>
      </c>
      <c r="R81" s="11">
        <f t="shared" si="67"/>
        <v>0.0101740708333333</v>
      </c>
      <c r="S81" s="17">
        <f t="shared" si="68"/>
        <v>0.331015879532418</v>
      </c>
      <c r="T81" s="3">
        <v>0.01</v>
      </c>
      <c r="U81" s="18">
        <f t="shared" si="69"/>
        <v>0.00331015879532418</v>
      </c>
      <c r="V81" s="17"/>
      <c r="W81" s="3"/>
      <c r="X81" s="18"/>
      <c r="Y81" s="19">
        <v>0.02</v>
      </c>
      <c r="Z81" s="3">
        <v>0.17</v>
      </c>
      <c r="AA81" s="20">
        <f t="shared" si="70"/>
        <v>0.0034</v>
      </c>
      <c r="AB81" s="3">
        <v>0.01</v>
      </c>
      <c r="AC81" s="3">
        <v>0.03</v>
      </c>
      <c r="AD81" s="20">
        <f t="shared" si="71"/>
        <v>0.0003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</v>
      </c>
      <c r="AO81" s="3">
        <v>0.79</v>
      </c>
      <c r="AP81" s="3">
        <f t="shared" si="72"/>
        <v>0.0079</v>
      </c>
      <c r="AQ81" s="1">
        <f t="shared" si="73"/>
        <v>0.0149101587953242</v>
      </c>
      <c r="AR81" s="25">
        <f t="shared" si="74"/>
        <v>7.82620833333333</v>
      </c>
      <c r="AS81" s="1">
        <f t="shared" si="75"/>
        <v>0.13</v>
      </c>
      <c r="AT81" s="2">
        <f t="shared" si="76"/>
        <v>2.66666666666667</v>
      </c>
      <c r="AU81" s="1">
        <f t="shared" si="77"/>
        <v>271.031994272845</v>
      </c>
    </row>
    <row r="82" s="1" customFormat="1" spans="1:47">
      <c r="A82" s="6"/>
      <c r="B82" s="6"/>
      <c r="C82" s="9">
        <v>6</v>
      </c>
      <c r="D82" s="12">
        <v>22.724740001</v>
      </c>
      <c r="E82" s="13">
        <f t="shared" si="78"/>
        <v>18.4457512029032</v>
      </c>
      <c r="F82" s="9" t="s">
        <v>109</v>
      </c>
      <c r="G82" s="6">
        <v>7</v>
      </c>
      <c r="H82" s="11">
        <f t="shared" si="60"/>
        <v>22.724740001</v>
      </c>
      <c r="I82" s="11">
        <f t="shared" si="61"/>
        <v>295.874740001</v>
      </c>
      <c r="J82" s="11">
        <f t="shared" si="62"/>
        <v>0.269295495363567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0.208274387629466</v>
      </c>
      <c r="P82" s="11">
        <f t="shared" si="65"/>
        <v>0.0560873543882206</v>
      </c>
      <c r="Q82" s="16">
        <f t="shared" si="66"/>
        <v>0.00729135607046867</v>
      </c>
      <c r="R82" s="11">
        <f t="shared" si="67"/>
        <v>0.0101740708333333</v>
      </c>
      <c r="S82" s="17">
        <f t="shared" si="68"/>
        <v>0.716660635640555</v>
      </c>
      <c r="T82" s="3">
        <v>0.01</v>
      </c>
      <c r="U82" s="18">
        <f t="shared" si="69"/>
        <v>0.00716660635640555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0.0262666063564055</v>
      </c>
      <c r="AR82" s="25">
        <f t="shared" si="74"/>
        <v>7.82620833333333</v>
      </c>
      <c r="AS82" s="1">
        <f t="shared" si="75"/>
        <v>0.13</v>
      </c>
      <c r="AT82" s="2">
        <f t="shared" si="76"/>
        <v>2.66666666666667</v>
      </c>
      <c r="AU82" s="1">
        <f t="shared" si="77"/>
        <v>477.465787003485</v>
      </c>
    </row>
    <row r="83" s="1" customFormat="1" spans="1:47">
      <c r="A83" s="6"/>
      <c r="B83" s="6"/>
      <c r="C83" s="9">
        <v>7</v>
      </c>
      <c r="D83" s="12">
        <v>23.5819428919355</v>
      </c>
      <c r="E83" s="13">
        <f t="shared" si="78"/>
        <v>22.724740001</v>
      </c>
      <c r="F83" s="9" t="s">
        <v>109</v>
      </c>
      <c r="G83" s="6">
        <v>8</v>
      </c>
      <c r="H83" s="11">
        <f t="shared" si="60"/>
        <v>23.5819428919355</v>
      </c>
      <c r="I83" s="11">
        <f t="shared" si="61"/>
        <v>296.731942891935</v>
      </c>
      <c r="J83" s="11">
        <f t="shared" si="62"/>
        <v>0.296152849991597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0.230449116574578</v>
      </c>
      <c r="P83" s="11">
        <f t="shared" si="65"/>
        <v>0.0682481626516072</v>
      </c>
      <c r="Q83" s="16">
        <f t="shared" si="66"/>
        <v>0.00887226114470893</v>
      </c>
      <c r="R83" s="11">
        <f t="shared" si="67"/>
        <v>0.0101740708333333</v>
      </c>
      <c r="S83" s="17">
        <f t="shared" si="68"/>
        <v>0.872046331311234</v>
      </c>
      <c r="T83" s="3">
        <v>0.01</v>
      </c>
      <c r="U83" s="18">
        <f t="shared" si="69"/>
        <v>0.00872046331311234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0.0278204633131123</v>
      </c>
      <c r="AR83" s="25">
        <f t="shared" si="74"/>
        <v>7.82620833333333</v>
      </c>
      <c r="AS83" s="1">
        <f t="shared" si="75"/>
        <v>0.13</v>
      </c>
      <c r="AT83" s="2">
        <f t="shared" si="76"/>
        <v>2.66666666666667</v>
      </c>
      <c r="AU83" s="1">
        <f t="shared" si="77"/>
        <v>505.711290996578</v>
      </c>
    </row>
    <row r="84" s="1" customFormat="1" spans="1:47">
      <c r="A84" s="6"/>
      <c r="B84" s="6"/>
      <c r="C84" s="9">
        <v>8</v>
      </c>
      <c r="D84" s="12">
        <v>24.5307301219355</v>
      </c>
      <c r="E84" s="13">
        <f t="shared" si="78"/>
        <v>23.5819428919355</v>
      </c>
      <c r="F84" s="9" t="s">
        <v>109</v>
      </c>
      <c r="G84" s="6">
        <v>9</v>
      </c>
      <c r="H84" s="11">
        <f t="shared" si="60"/>
        <v>24.5307301219355</v>
      </c>
      <c r="I84" s="11">
        <f t="shared" si="61"/>
        <v>297.680730121935</v>
      </c>
      <c r="J84" s="11">
        <f t="shared" si="62"/>
        <v>0.328803644580372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0.240463037256304</v>
      </c>
      <c r="P84" s="11">
        <f t="shared" si="65"/>
        <v>0.0790651230367388</v>
      </c>
      <c r="Q84" s="16">
        <f t="shared" si="66"/>
        <v>0.010278465994776</v>
      </c>
      <c r="R84" s="11">
        <f t="shared" si="67"/>
        <v>0.0101740708333333</v>
      </c>
      <c r="S84" s="17">
        <f t="shared" si="68"/>
        <v>1.01026090373783</v>
      </c>
      <c r="T84" s="3">
        <v>0.01</v>
      </c>
      <c r="U84" s="18">
        <f t="shared" si="69"/>
        <v>0.0101026090373783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0.0217026090373783</v>
      </c>
      <c r="AR84" s="25">
        <f t="shared" si="74"/>
        <v>7.82620833333333</v>
      </c>
      <c r="AS84" s="1">
        <f t="shared" si="75"/>
        <v>0.13</v>
      </c>
      <c r="AT84" s="2">
        <f t="shared" si="76"/>
        <v>2.66666666666667</v>
      </c>
      <c r="AU84" s="1">
        <f t="shared" si="77"/>
        <v>394.50293515111</v>
      </c>
    </row>
    <row r="85" s="1" customFormat="1" spans="1:47">
      <c r="A85" s="6"/>
      <c r="B85" s="6"/>
      <c r="C85" s="9">
        <v>9</v>
      </c>
      <c r="D85" s="12">
        <v>20.915115672</v>
      </c>
      <c r="E85" s="13">
        <f t="shared" si="78"/>
        <v>24.5307301219355</v>
      </c>
      <c r="F85" s="9" t="s">
        <v>109</v>
      </c>
      <c r="G85" s="6">
        <v>10</v>
      </c>
      <c r="H85" s="11">
        <f t="shared" si="60"/>
        <v>20.915115672</v>
      </c>
      <c r="I85" s="11">
        <f t="shared" si="61"/>
        <v>294.065115672</v>
      </c>
      <c r="J85" s="11">
        <f t="shared" si="62"/>
        <v>0.219927143486092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0.239659997552899</v>
      </c>
      <c r="P85" s="11">
        <f t="shared" si="65"/>
        <v>0.0527077386696927</v>
      </c>
      <c r="Q85" s="16">
        <f t="shared" si="66"/>
        <v>0.00685200602706006</v>
      </c>
      <c r="R85" s="11">
        <f t="shared" si="67"/>
        <v>0.0101740708333333</v>
      </c>
      <c r="S85" s="17">
        <f t="shared" si="68"/>
        <v>0.673477326756055</v>
      </c>
      <c r="T85" s="3">
        <v>0.01</v>
      </c>
      <c r="U85" s="18">
        <f t="shared" si="69"/>
        <v>0.00673477326756055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0.0183347732675605</v>
      </c>
      <c r="AR85" s="25">
        <f t="shared" si="74"/>
        <v>7.82620833333333</v>
      </c>
      <c r="AS85" s="1">
        <f t="shared" si="75"/>
        <v>0.13</v>
      </c>
      <c r="AT85" s="2">
        <f t="shared" si="76"/>
        <v>2.66666666666667</v>
      </c>
      <c r="AU85" s="1">
        <f t="shared" si="77"/>
        <v>333.283517061251</v>
      </c>
    </row>
    <row r="86" s="1" customFormat="1" spans="1:47">
      <c r="A86" s="6"/>
      <c r="B86" s="6"/>
      <c r="C86" s="9">
        <v>10</v>
      </c>
      <c r="D86" s="12">
        <v>16.5047417993548</v>
      </c>
      <c r="E86" s="13">
        <f t="shared" si="78"/>
        <v>20.915115672</v>
      </c>
      <c r="F86" s="9" t="s">
        <v>109</v>
      </c>
      <c r="G86" s="6">
        <v>11</v>
      </c>
      <c r="H86" s="11">
        <f t="shared" si="60"/>
        <v>16.5047417993548</v>
      </c>
      <c r="I86" s="11">
        <f t="shared" si="61"/>
        <v>289.654741799355</v>
      </c>
      <c r="J86" s="11">
        <f t="shared" si="62"/>
        <v>0.132839005547808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0.177604645939046</v>
      </c>
      <c r="O86" s="11">
        <f t="shared" si="79"/>
        <v>0.0876096962774936</v>
      </c>
      <c r="P86" s="11">
        <f t="shared" si="65"/>
        <v>0.0116379849298478</v>
      </c>
      <c r="Q86" s="16">
        <f t="shared" si="66"/>
        <v>0.00151293804088021</v>
      </c>
      <c r="R86" s="11">
        <f t="shared" si="67"/>
        <v>0.0101740708333333</v>
      </c>
      <c r="S86" s="17">
        <f t="shared" si="68"/>
        <v>0.148705278905998</v>
      </c>
      <c r="T86" s="3">
        <v>0.01</v>
      </c>
      <c r="U86" s="18">
        <f t="shared" si="69"/>
        <v>0.00148705278905998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0.01308705278906</v>
      </c>
      <c r="AR86" s="25">
        <f t="shared" si="74"/>
        <v>7.82620833333333</v>
      </c>
      <c r="AS86" s="1">
        <f t="shared" si="75"/>
        <v>0.13</v>
      </c>
      <c r="AT86" s="2">
        <f t="shared" si="76"/>
        <v>2.66666666666667</v>
      </c>
      <c r="AU86" s="1">
        <f t="shared" si="77"/>
        <v>237.892169041504</v>
      </c>
    </row>
    <row r="87" s="1" customFormat="1" spans="1:48">
      <c r="A87" s="6"/>
      <c r="B87" s="6"/>
      <c r="C87" s="9">
        <v>11</v>
      </c>
      <c r="D87" s="12">
        <v>11.4608248302</v>
      </c>
      <c r="E87" s="13">
        <f t="shared" si="78"/>
        <v>16.5047417993548</v>
      </c>
      <c r="F87" s="9" t="s">
        <v>111</v>
      </c>
      <c r="G87" s="6">
        <v>12</v>
      </c>
      <c r="H87" s="11">
        <f t="shared" si="60"/>
        <v>11.4608248302</v>
      </c>
      <c r="I87" s="11">
        <f t="shared" si="61"/>
        <v>284.6108248302</v>
      </c>
      <c r="J87" s="11">
        <f t="shared" si="62"/>
        <v>0.0732153383579091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0.154233794680979</v>
      </c>
      <c r="P87" s="11">
        <f t="shared" si="65"/>
        <v>0.0112922794637922</v>
      </c>
      <c r="Q87" s="16">
        <f t="shared" si="66"/>
        <v>0.00146799633029298</v>
      </c>
      <c r="R87" s="11">
        <f t="shared" si="67"/>
        <v>0.0101740708333333</v>
      </c>
      <c r="S87" s="17">
        <f t="shared" si="68"/>
        <v>0.144287999792904</v>
      </c>
      <c r="T87" s="3">
        <v>0.01</v>
      </c>
      <c r="U87" s="18">
        <f t="shared" si="69"/>
        <v>0.00144287999792904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0.013042879997929</v>
      </c>
      <c r="AR87" s="25">
        <f t="shared" si="74"/>
        <v>7.82620833333333</v>
      </c>
      <c r="AS87" s="1">
        <f t="shared" si="75"/>
        <v>0.13</v>
      </c>
      <c r="AT87" s="2">
        <f t="shared" si="76"/>
        <v>2.66666666666667</v>
      </c>
      <c r="AU87" s="1">
        <f t="shared" si="77"/>
        <v>237.089210479012</v>
      </c>
      <c r="AV87" s="1">
        <f>SUM(AU76:AU87)</f>
        <v>3636.48467842503</v>
      </c>
    </row>
    <row r="88" s="1" customFormat="1" spans="1:46">
      <c r="A88" s="6"/>
      <c r="B88" s="6"/>
      <c r="C88" s="9">
        <v>12</v>
      </c>
      <c r="D88" s="12">
        <v>7.38963565625806</v>
      </c>
      <c r="E88" s="13">
        <f t="shared" si="78"/>
        <v>11.4608248302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5.56</v>
      </c>
      <c r="E91" s="9"/>
      <c r="F91" s="9"/>
      <c r="G91" s="6">
        <v>1</v>
      </c>
      <c r="H91" s="11">
        <f t="shared" ref="H91:H102" si="80">E92</f>
        <v>5.56</v>
      </c>
      <c r="I91" s="11">
        <f t="shared" ref="I91:I102" si="81">H91+273.15</f>
        <v>278.71</v>
      </c>
      <c r="J91" s="11">
        <f t="shared" ref="J91:J102" si="82">EXP(($C$18*(I91-$C$16))/($C$19*I91*$C$16))</f>
        <v>0.0354844606217117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0.00269398025040035</v>
      </c>
      <c r="Q91" s="16">
        <f t="shared" ref="Q91:Q102" si="86">P91*$B$93</f>
        <v>0.000350217432552045</v>
      </c>
      <c r="R91" s="11">
        <f t="shared" ref="R91:R102" si="87">L91*$B$93</f>
        <v>0.0098696</v>
      </c>
      <c r="S91" s="17">
        <f t="shared" ref="S91:S102" si="88">Q91/R91</f>
        <v>0.0354844606217117</v>
      </c>
      <c r="T91" s="3">
        <v>0.01</v>
      </c>
      <c r="U91" s="18">
        <f t="shared" ref="U91:U102" si="89">S91*T91</f>
        <v>0.000354844606217117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0.0151548446062171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45.1833333333333</v>
      </c>
      <c r="AU91" s="1">
        <f t="shared" ref="AU91:AU102" si="96">AT91*10000*AS91*0.67*AR91*AQ91</f>
        <v>4527.97592648743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5.36564626848387</v>
      </c>
      <c r="E92" s="13">
        <f t="shared" ref="E92:E103" si="97">D91</f>
        <v>5.56</v>
      </c>
      <c r="F92" s="9" t="s">
        <v>109</v>
      </c>
      <c r="G92" s="6">
        <v>2</v>
      </c>
      <c r="H92" s="11">
        <f t="shared" si="80"/>
        <v>5.36564626848387</v>
      </c>
      <c r="I92" s="11">
        <f t="shared" si="81"/>
        <v>278.515646268484</v>
      </c>
      <c r="J92" s="11">
        <f t="shared" si="82"/>
        <v>0.0346298628753147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0.1491460197496</v>
      </c>
      <c r="P92" s="11">
        <f t="shared" si="85"/>
        <v>0.00516490621232762</v>
      </c>
      <c r="Q92" s="16">
        <f t="shared" si="86"/>
        <v>0.000671437807602591</v>
      </c>
      <c r="R92" s="11">
        <f t="shared" si="87"/>
        <v>0.0098696</v>
      </c>
      <c r="S92" s="17">
        <f t="shared" si="88"/>
        <v>0.0680309037450951</v>
      </c>
      <c r="T92" s="3">
        <v>0.01</v>
      </c>
      <c r="U92" s="18">
        <f t="shared" si="89"/>
        <v>0.000680309037450951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0.015480309037451</v>
      </c>
      <c r="AR92" s="25">
        <f t="shared" si="93"/>
        <v>7.592</v>
      </c>
      <c r="AS92" s="1">
        <f t="shared" si="94"/>
        <v>0.13</v>
      </c>
      <c r="AT92" s="2">
        <f t="shared" si="95"/>
        <v>45.1833333333333</v>
      </c>
      <c r="AU92" s="1">
        <f t="shared" si="96"/>
        <v>4625.21843525919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6.72413004742857</v>
      </c>
      <c r="E93" s="13">
        <f t="shared" si="97"/>
        <v>5.36564626848387</v>
      </c>
      <c r="F93" s="9" t="s">
        <v>109</v>
      </c>
      <c r="G93" s="6">
        <v>3</v>
      </c>
      <c r="H93" s="11">
        <f t="shared" si="80"/>
        <v>6.72413004742857</v>
      </c>
      <c r="I93" s="11">
        <f t="shared" si="81"/>
        <v>279.874130047429</v>
      </c>
      <c r="J93" s="11">
        <f t="shared" si="82"/>
        <v>0.0410342478212374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0.219901113537272</v>
      </c>
      <c r="P93" s="11">
        <f t="shared" si="85"/>
        <v>0.00902347678905449</v>
      </c>
      <c r="Q93" s="16">
        <f t="shared" si="86"/>
        <v>0.00117305198257708</v>
      </c>
      <c r="R93" s="11">
        <f t="shared" si="87"/>
        <v>0.0098696</v>
      </c>
      <c r="S93" s="17">
        <f t="shared" si="88"/>
        <v>0.118855068348979</v>
      </c>
      <c r="T93" s="3">
        <v>0.01</v>
      </c>
      <c r="U93" s="18">
        <f t="shared" si="89"/>
        <v>0.00118855068348979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0.0159885506834898</v>
      </c>
      <c r="AR93" s="25">
        <f t="shared" si="93"/>
        <v>7.592</v>
      </c>
      <c r="AS93" s="1">
        <f t="shared" si="94"/>
        <v>0.13</v>
      </c>
      <c r="AT93" s="2">
        <f t="shared" si="95"/>
        <v>45.1833333333333</v>
      </c>
      <c r="AU93" s="1">
        <f t="shared" si="96"/>
        <v>4777.07125842559</v>
      </c>
    </row>
    <row r="94" s="1" customFormat="1" spans="1:47">
      <c r="A94" s="6"/>
      <c r="B94" s="6"/>
      <c r="C94" s="9">
        <v>3</v>
      </c>
      <c r="D94" s="12">
        <v>11.6805667136774</v>
      </c>
      <c r="E94" s="13">
        <f t="shared" si="97"/>
        <v>6.72413004742857</v>
      </c>
      <c r="F94" s="9" t="s">
        <v>109</v>
      </c>
      <c r="G94" s="6">
        <v>4</v>
      </c>
      <c r="H94" s="11">
        <f t="shared" si="80"/>
        <v>11.6805667136774</v>
      </c>
      <c r="I94" s="11">
        <f t="shared" si="81"/>
        <v>284.830566713677</v>
      </c>
      <c r="J94" s="11">
        <f t="shared" si="82"/>
        <v>0.0751734455825106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0.286797636748218</v>
      </c>
      <c r="P94" s="11">
        <f t="shared" si="85"/>
        <v>0.0215595665392848</v>
      </c>
      <c r="Q94" s="16">
        <f t="shared" si="86"/>
        <v>0.00280274365010702</v>
      </c>
      <c r="R94" s="11">
        <f t="shared" si="87"/>
        <v>0.0098696</v>
      </c>
      <c r="S94" s="17">
        <f t="shared" si="88"/>
        <v>0.283977430707123</v>
      </c>
      <c r="T94" s="3">
        <v>0.01</v>
      </c>
      <c r="U94" s="18">
        <f t="shared" si="89"/>
        <v>0.00283977430707123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0.0176397743070712</v>
      </c>
      <c r="AR94" s="25">
        <f t="shared" si="93"/>
        <v>7.592</v>
      </c>
      <c r="AS94" s="1">
        <f t="shared" si="94"/>
        <v>0.13</v>
      </c>
      <c r="AT94" s="2">
        <f t="shared" si="95"/>
        <v>45.1833333333333</v>
      </c>
      <c r="AU94" s="1">
        <f t="shared" si="96"/>
        <v>5270.42510078415</v>
      </c>
    </row>
    <row r="95" s="1" customFormat="1" spans="1:47">
      <c r="A95" s="6"/>
      <c r="B95" s="6"/>
      <c r="C95" s="9">
        <v>4</v>
      </c>
      <c r="D95" s="12">
        <v>17.8569558496667</v>
      </c>
      <c r="E95" s="13">
        <f t="shared" si="97"/>
        <v>11.6805667136774</v>
      </c>
      <c r="F95" s="9" t="s">
        <v>109</v>
      </c>
      <c r="G95" s="6">
        <v>5</v>
      </c>
      <c r="H95" s="11">
        <f t="shared" si="80"/>
        <v>17.8569558496667</v>
      </c>
      <c r="I95" s="11">
        <f t="shared" si="81"/>
        <v>291.006955849667</v>
      </c>
      <c r="J95" s="11">
        <f t="shared" si="82"/>
        <v>0.155296552621804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0.251976166698486</v>
      </c>
      <c r="O95" s="11">
        <f t="shared" si="98"/>
        <v>0.0891819035104466</v>
      </c>
      <c r="P95" s="11">
        <f t="shared" si="85"/>
        <v>0.0138496421714227</v>
      </c>
      <c r="Q95" s="16">
        <f t="shared" si="86"/>
        <v>0.00180045348228495</v>
      </c>
      <c r="R95" s="11">
        <f t="shared" si="87"/>
        <v>0.0098696</v>
      </c>
      <c r="S95" s="17">
        <f t="shared" si="88"/>
        <v>0.182424159265315</v>
      </c>
      <c r="T95" s="3">
        <v>0.01</v>
      </c>
      <c r="U95" s="18">
        <f t="shared" si="89"/>
        <v>0.00182424159265315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0.0166242415926532</v>
      </c>
      <c r="AR95" s="25">
        <f t="shared" si="93"/>
        <v>7.592</v>
      </c>
      <c r="AS95" s="1">
        <f t="shared" si="94"/>
        <v>0.13</v>
      </c>
      <c r="AT95" s="2">
        <f t="shared" si="95"/>
        <v>45.1833333333333</v>
      </c>
      <c r="AU95" s="1">
        <f t="shared" si="96"/>
        <v>4967.00346876299</v>
      </c>
    </row>
    <row r="96" s="1" customFormat="1" spans="1:47">
      <c r="A96" s="6"/>
      <c r="B96" s="6"/>
      <c r="C96" s="9">
        <v>5</v>
      </c>
      <c r="D96" s="12">
        <v>18.4457512029032</v>
      </c>
      <c r="E96" s="13">
        <f t="shared" si="97"/>
        <v>17.8569558496667</v>
      </c>
      <c r="F96" s="9" t="s">
        <v>111</v>
      </c>
      <c r="G96" s="6">
        <v>6</v>
      </c>
      <c r="H96" s="11">
        <f t="shared" si="80"/>
        <v>18.4457512029032</v>
      </c>
      <c r="I96" s="11">
        <f t="shared" si="81"/>
        <v>291.595751202903</v>
      </c>
      <c r="J96" s="11">
        <f t="shared" si="82"/>
        <v>0.166151073389719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0.151252261339024</v>
      </c>
      <c r="P96" s="11">
        <f t="shared" si="85"/>
        <v>0.0251307255741011</v>
      </c>
      <c r="Q96" s="16">
        <f t="shared" si="86"/>
        <v>0.00326699432463314</v>
      </c>
      <c r="R96" s="11">
        <f t="shared" si="87"/>
        <v>0.0098696</v>
      </c>
      <c r="S96" s="17">
        <f t="shared" si="88"/>
        <v>0.331015879532417</v>
      </c>
      <c r="T96" s="3">
        <v>0.01</v>
      </c>
      <c r="U96" s="18">
        <f t="shared" si="89"/>
        <v>0.00331015879532417</v>
      </c>
      <c r="V96" s="17"/>
      <c r="W96" s="3"/>
      <c r="X96" s="18"/>
      <c r="Y96" s="19">
        <v>0.02</v>
      </c>
      <c r="Z96" s="3">
        <v>0.49</v>
      </c>
      <c r="AA96" s="20">
        <f t="shared" si="90"/>
        <v>0.0098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</v>
      </c>
      <c r="AO96" s="3">
        <v>0.5</v>
      </c>
      <c r="AP96" s="3">
        <f t="shared" si="91"/>
        <v>0.005</v>
      </c>
      <c r="AQ96" s="1">
        <f t="shared" si="92"/>
        <v>0.0181101587953242</v>
      </c>
      <c r="AR96" s="25">
        <f t="shared" si="93"/>
        <v>7.592</v>
      </c>
      <c r="AS96" s="1">
        <f t="shared" si="94"/>
        <v>0.13</v>
      </c>
      <c r="AT96" s="2">
        <f t="shared" si="95"/>
        <v>45.1833333333333</v>
      </c>
      <c r="AU96" s="1">
        <f t="shared" si="96"/>
        <v>5410.96693373232</v>
      </c>
    </row>
    <row r="97" s="1" customFormat="1" spans="1:47">
      <c r="A97" s="6"/>
      <c r="B97" s="6"/>
      <c r="C97" s="9">
        <v>6</v>
      </c>
      <c r="D97" s="12">
        <v>22.724740001</v>
      </c>
      <c r="E97" s="13">
        <f t="shared" si="97"/>
        <v>18.4457512029032</v>
      </c>
      <c r="F97" s="9" t="s">
        <v>109</v>
      </c>
      <c r="G97" s="6">
        <v>7</v>
      </c>
      <c r="H97" s="11">
        <f t="shared" si="80"/>
        <v>22.724740001</v>
      </c>
      <c r="I97" s="11">
        <f t="shared" si="81"/>
        <v>295.874740001</v>
      </c>
      <c r="J97" s="11">
        <f t="shared" si="82"/>
        <v>0.269295495363567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0.202041535764923</v>
      </c>
      <c r="P97" s="11">
        <f t="shared" si="85"/>
        <v>0.0544088754578308</v>
      </c>
      <c r="Q97" s="16">
        <f t="shared" si="86"/>
        <v>0.007073153809518</v>
      </c>
      <c r="R97" s="11">
        <f t="shared" si="87"/>
        <v>0.0098696</v>
      </c>
      <c r="S97" s="17">
        <f t="shared" si="88"/>
        <v>0.716660635640553</v>
      </c>
      <c r="T97" s="3">
        <v>0.01</v>
      </c>
      <c r="U97" s="18">
        <f t="shared" si="89"/>
        <v>0.00716660635640553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0.0342666063564055</v>
      </c>
      <c r="AR97" s="25">
        <f t="shared" si="93"/>
        <v>7.592</v>
      </c>
      <c r="AS97" s="1">
        <f t="shared" si="94"/>
        <v>0.13</v>
      </c>
      <c r="AT97" s="2">
        <f t="shared" si="95"/>
        <v>45.1833333333333</v>
      </c>
      <c r="AU97" s="1">
        <f t="shared" si="96"/>
        <v>10238.2025481524</v>
      </c>
    </row>
    <row r="98" s="1" customFormat="1" spans="1:47">
      <c r="A98" s="6"/>
      <c r="B98" s="6"/>
      <c r="C98" s="9">
        <v>7</v>
      </c>
      <c r="D98" s="12">
        <v>23.5819428919355</v>
      </c>
      <c r="E98" s="13">
        <f t="shared" si="97"/>
        <v>22.724740001</v>
      </c>
      <c r="F98" s="9" t="s">
        <v>109</v>
      </c>
      <c r="G98" s="6">
        <v>8</v>
      </c>
      <c r="H98" s="11">
        <f t="shared" si="80"/>
        <v>23.5819428919355</v>
      </c>
      <c r="I98" s="11">
        <f t="shared" si="81"/>
        <v>296.731942891935</v>
      </c>
      <c r="J98" s="11">
        <f t="shared" si="82"/>
        <v>0.296152849991597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0.223552660307092</v>
      </c>
      <c r="P98" s="11">
        <f t="shared" si="85"/>
        <v>0.0662057574731487</v>
      </c>
      <c r="Q98" s="16">
        <f t="shared" si="86"/>
        <v>0.00860674847150933</v>
      </c>
      <c r="R98" s="11">
        <f t="shared" si="87"/>
        <v>0.0098696</v>
      </c>
      <c r="S98" s="17">
        <f t="shared" si="88"/>
        <v>0.872046331311231</v>
      </c>
      <c r="T98" s="3">
        <v>0.01</v>
      </c>
      <c r="U98" s="18">
        <f t="shared" si="89"/>
        <v>0.00872046331311231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0.0358204633131123</v>
      </c>
      <c r="AR98" s="25">
        <f t="shared" si="93"/>
        <v>7.592</v>
      </c>
      <c r="AS98" s="1">
        <f t="shared" si="94"/>
        <v>0.13</v>
      </c>
      <c r="AT98" s="2">
        <f t="shared" si="95"/>
        <v>45.1833333333333</v>
      </c>
      <c r="AU98" s="1">
        <f t="shared" si="96"/>
        <v>10702.4651041859</v>
      </c>
    </row>
    <row r="99" s="1" customFormat="1" spans="1:47">
      <c r="A99" s="6"/>
      <c r="B99" s="6"/>
      <c r="C99" s="9">
        <v>8</v>
      </c>
      <c r="D99" s="12">
        <v>24.5307301219355</v>
      </c>
      <c r="E99" s="13">
        <f t="shared" si="97"/>
        <v>23.5819428919355</v>
      </c>
      <c r="F99" s="9" t="s">
        <v>109</v>
      </c>
      <c r="G99" s="6">
        <v>9</v>
      </c>
      <c r="H99" s="11">
        <f t="shared" si="80"/>
        <v>24.5307301219355</v>
      </c>
      <c r="I99" s="11">
        <f t="shared" si="81"/>
        <v>297.680730121935</v>
      </c>
      <c r="J99" s="11">
        <f t="shared" si="82"/>
        <v>0.328803644580372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0.233266902833943</v>
      </c>
      <c r="P99" s="11">
        <f t="shared" si="85"/>
        <v>0.0766990078117762</v>
      </c>
      <c r="Q99" s="16">
        <f t="shared" si="86"/>
        <v>0.0099708710155309</v>
      </c>
      <c r="R99" s="11">
        <f t="shared" si="87"/>
        <v>0.0098696</v>
      </c>
      <c r="S99" s="17">
        <f t="shared" si="88"/>
        <v>1.01026090373783</v>
      </c>
      <c r="T99" s="3">
        <v>0.01</v>
      </c>
      <c r="U99" s="18">
        <f t="shared" si="89"/>
        <v>0.0101026090373783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0.0249026090373783</v>
      </c>
      <c r="AR99" s="25">
        <f t="shared" si="93"/>
        <v>7.592</v>
      </c>
      <c r="AS99" s="1">
        <f t="shared" si="94"/>
        <v>0.13</v>
      </c>
      <c r="AT99" s="2">
        <f t="shared" si="95"/>
        <v>45.1833333333333</v>
      </c>
      <c r="AU99" s="1">
        <f t="shared" si="96"/>
        <v>7440.42035123998</v>
      </c>
    </row>
    <row r="100" s="1" customFormat="1" spans="1:47">
      <c r="A100" s="6"/>
      <c r="B100" s="6"/>
      <c r="C100" s="9">
        <v>9</v>
      </c>
      <c r="D100" s="12">
        <v>20.915115672</v>
      </c>
      <c r="E100" s="13">
        <f t="shared" si="97"/>
        <v>24.5307301219355</v>
      </c>
      <c r="F100" s="9" t="s">
        <v>109</v>
      </c>
      <c r="G100" s="6">
        <v>10</v>
      </c>
      <c r="H100" s="11">
        <f t="shared" si="80"/>
        <v>20.915115672</v>
      </c>
      <c r="I100" s="11">
        <f t="shared" si="81"/>
        <v>294.065115672</v>
      </c>
      <c r="J100" s="11">
        <f t="shared" si="82"/>
        <v>0.219927143486092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0.232487895022167</v>
      </c>
      <c r="P100" s="11">
        <f t="shared" si="85"/>
        <v>0.0511303986473195</v>
      </c>
      <c r="Q100" s="16">
        <f t="shared" si="86"/>
        <v>0.00664695182415154</v>
      </c>
      <c r="R100" s="11">
        <f t="shared" si="87"/>
        <v>0.0098696</v>
      </c>
      <c r="S100" s="17">
        <f t="shared" si="88"/>
        <v>0.673477326756053</v>
      </c>
      <c r="T100" s="3">
        <v>0.01</v>
      </c>
      <c r="U100" s="18">
        <f t="shared" si="89"/>
        <v>0.00673477326756053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0.0215347732675605</v>
      </c>
      <c r="AR100" s="25">
        <f t="shared" si="93"/>
        <v>7.592</v>
      </c>
      <c r="AS100" s="1">
        <f t="shared" si="94"/>
        <v>0.13</v>
      </c>
      <c r="AT100" s="2">
        <f t="shared" si="95"/>
        <v>45.1833333333333</v>
      </c>
      <c r="AU100" s="1">
        <f t="shared" si="96"/>
        <v>6434.17583429902</v>
      </c>
    </row>
    <row r="101" s="1" customFormat="1" spans="1:47">
      <c r="A101" s="6"/>
      <c r="B101" s="6"/>
      <c r="C101" s="9">
        <v>10</v>
      </c>
      <c r="D101" s="12">
        <v>16.5047417993548</v>
      </c>
      <c r="E101" s="13">
        <f t="shared" si="97"/>
        <v>20.915115672</v>
      </c>
      <c r="F101" s="9" t="s">
        <v>109</v>
      </c>
      <c r="G101" s="6">
        <v>11</v>
      </c>
      <c r="H101" s="11">
        <f t="shared" si="80"/>
        <v>16.5047417993548</v>
      </c>
      <c r="I101" s="11">
        <f t="shared" si="81"/>
        <v>289.654741799355</v>
      </c>
      <c r="J101" s="11">
        <f t="shared" si="82"/>
        <v>0.132839005547808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0.172289621556105</v>
      </c>
      <c r="O101" s="11">
        <f t="shared" si="98"/>
        <v>0.0849878748187423</v>
      </c>
      <c r="P101" s="11">
        <f t="shared" si="85"/>
        <v>0.0112897047745433</v>
      </c>
      <c r="Q101" s="16">
        <f t="shared" si="86"/>
        <v>0.00146766162069063</v>
      </c>
      <c r="R101" s="11">
        <f t="shared" si="87"/>
        <v>0.0098696</v>
      </c>
      <c r="S101" s="17">
        <f t="shared" si="88"/>
        <v>0.148705278905998</v>
      </c>
      <c r="T101" s="3">
        <v>0.01</v>
      </c>
      <c r="U101" s="18">
        <f t="shared" si="89"/>
        <v>0.00148705278905998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0.01628705278906</v>
      </c>
      <c r="AR101" s="25">
        <f t="shared" si="93"/>
        <v>7.592</v>
      </c>
      <c r="AS101" s="1">
        <f t="shared" si="94"/>
        <v>0.13</v>
      </c>
      <c r="AT101" s="2">
        <f t="shared" si="95"/>
        <v>45.1833333333333</v>
      </c>
      <c r="AU101" s="1">
        <f t="shared" si="96"/>
        <v>4866.25794315564</v>
      </c>
    </row>
    <row r="102" s="1" customFormat="1" spans="1:48">
      <c r="A102" s="6"/>
      <c r="B102" s="6"/>
      <c r="C102" s="9">
        <v>11</v>
      </c>
      <c r="D102" s="12">
        <v>11.4608248302</v>
      </c>
      <c r="E102" s="13">
        <f t="shared" si="97"/>
        <v>16.5047417993548</v>
      </c>
      <c r="F102" s="9" t="s">
        <v>111</v>
      </c>
      <c r="G102" s="6">
        <v>12</v>
      </c>
      <c r="H102" s="11">
        <f t="shared" si="80"/>
        <v>11.4608248302</v>
      </c>
      <c r="I102" s="11">
        <f t="shared" si="81"/>
        <v>284.6108248302</v>
      </c>
      <c r="J102" s="11">
        <f t="shared" si="82"/>
        <v>0.0732153383579091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0.149618170044199</v>
      </c>
      <c r="P102" s="11">
        <f t="shared" si="85"/>
        <v>0.0109543449442772</v>
      </c>
      <c r="Q102" s="16">
        <f t="shared" si="86"/>
        <v>0.00142406484275604</v>
      </c>
      <c r="R102" s="11">
        <f t="shared" si="87"/>
        <v>0.0098696</v>
      </c>
      <c r="S102" s="17">
        <f t="shared" si="88"/>
        <v>0.144287999792903</v>
      </c>
      <c r="T102" s="3">
        <v>0.01</v>
      </c>
      <c r="U102" s="18">
        <f t="shared" si="89"/>
        <v>0.00144287999792903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0.016242879997929</v>
      </c>
      <c r="AR102" s="25">
        <f t="shared" si="93"/>
        <v>7.592</v>
      </c>
      <c r="AS102" s="1">
        <f t="shared" si="94"/>
        <v>0.13</v>
      </c>
      <c r="AT102" s="2">
        <f t="shared" si="95"/>
        <v>45.1833333333333</v>
      </c>
      <c r="AU102" s="1">
        <f t="shared" si="96"/>
        <v>4853.0599632328</v>
      </c>
      <c r="AV102" s="1">
        <f>SUM(AU91:AU102)</f>
        <v>74113.2428677174</v>
      </c>
    </row>
    <row r="103" s="1" customFormat="1" spans="1:46">
      <c r="A103" s="6"/>
      <c r="B103" s="6"/>
      <c r="C103" s="9">
        <v>12</v>
      </c>
      <c r="D103" s="12">
        <v>7.38963565625806</v>
      </c>
      <c r="E103" s="13">
        <f t="shared" si="97"/>
        <v>11.4608248302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5.56</v>
      </c>
      <c r="E107" s="9"/>
      <c r="F107" s="9"/>
      <c r="G107" s="6">
        <v>1</v>
      </c>
      <c r="H107" s="11">
        <f t="shared" ref="H107:H118" si="99">E108</f>
        <v>5.56</v>
      </c>
      <c r="I107" s="11">
        <f t="shared" ref="I107:I118" si="100">H107+273.15</f>
        <v>278.71</v>
      </c>
      <c r="J107" s="11">
        <f t="shared" ref="J107:J118" si="101">EXP(($C$18*(I107-$C$16))/($C$19*I107*$C$16))</f>
        <v>0.0354844606217117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0.0980323870926935</v>
      </c>
      <c r="Q107" s="16">
        <f t="shared" ref="Q107:Q118" si="105">P107*$B$109</f>
        <v>0.0284293922568811</v>
      </c>
      <c r="R107" s="11">
        <f t="shared" ref="R107:R118" si="106">L107*$B$109</f>
        <v>0.80117865</v>
      </c>
      <c r="S107" s="17">
        <f t="shared" ref="S107:S118" si="107">Q107/R107</f>
        <v>0.0354844606217116</v>
      </c>
      <c r="T107" s="3">
        <v>0.27</v>
      </c>
      <c r="U107" s="18">
        <f t="shared" ref="U107:U118" si="108">S107*T107</f>
        <v>0.00958080436786215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0.228261550288676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234.191666666667</v>
      </c>
      <c r="AF107" s="1">
        <f t="shared" ref="AF107:AF118" si="113">AE107*10000*AC107*AB107</f>
        <v>5469804.51544714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5.36564626848387</v>
      </c>
      <c r="E108" s="13">
        <f t="shared" ref="E108:E119" si="114">D107</f>
        <v>5.56</v>
      </c>
      <c r="F108" s="9" t="s">
        <v>109</v>
      </c>
      <c r="G108" s="6">
        <v>2</v>
      </c>
      <c r="H108" s="11">
        <f t="shared" si="99"/>
        <v>5.36564626848387</v>
      </c>
      <c r="I108" s="11">
        <f t="shared" si="100"/>
        <v>278.515646268484</v>
      </c>
      <c r="J108" s="11">
        <f t="shared" si="101"/>
        <v>0.0346298628753147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5.42733761290731</v>
      </c>
      <c r="P108" s="11">
        <f t="shared" si="104"/>
        <v>0.187947957313018</v>
      </c>
      <c r="Q108" s="16">
        <f t="shared" si="105"/>
        <v>0.0545049076207752</v>
      </c>
      <c r="R108" s="11">
        <f t="shared" si="106"/>
        <v>0.80117865</v>
      </c>
      <c r="S108" s="17">
        <f t="shared" si="107"/>
        <v>0.0680309037450951</v>
      </c>
      <c r="T108" s="3">
        <v>0.27</v>
      </c>
      <c r="U108" s="18">
        <f t="shared" si="108"/>
        <v>0.0183683440111757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0.229968969241371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234.191666666667</v>
      </c>
      <c r="AF108" s="1">
        <f t="shared" si="113"/>
        <v>5510719.1937423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6.72413004742857</v>
      </c>
      <c r="E109" s="13">
        <f t="shared" si="114"/>
        <v>5.36564626848387</v>
      </c>
      <c r="F109" s="9" t="s">
        <v>109</v>
      </c>
      <c r="G109" s="6">
        <v>3</v>
      </c>
      <c r="H109" s="11">
        <f t="shared" si="99"/>
        <v>6.72413004742857</v>
      </c>
      <c r="I109" s="11">
        <f t="shared" si="100"/>
        <v>279.874130047429</v>
      </c>
      <c r="J109" s="11">
        <f t="shared" si="101"/>
        <v>0.0410342478212374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8.00207465559429</v>
      </c>
      <c r="P109" s="11">
        <f t="shared" si="104"/>
        <v>0.328359114501699</v>
      </c>
      <c r="Q109" s="16">
        <f t="shared" si="105"/>
        <v>0.0952241432054927</v>
      </c>
      <c r="R109" s="11">
        <f t="shared" si="106"/>
        <v>0.80117865</v>
      </c>
      <c r="S109" s="17">
        <f t="shared" si="107"/>
        <v>0.118855068348979</v>
      </c>
      <c r="T109" s="3">
        <v>0.27</v>
      </c>
      <c r="U109" s="18">
        <f t="shared" si="108"/>
        <v>0.0320908684542243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0.232635255740656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234.191666666667</v>
      </c>
      <c r="AF109" s="1">
        <f t="shared" si="113"/>
        <v>5574611.10157705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11.6805667136774</v>
      </c>
      <c r="E110" s="13">
        <f t="shared" si="114"/>
        <v>6.72413004742857</v>
      </c>
      <c r="F110" s="9" t="s">
        <v>109</v>
      </c>
      <c r="G110" s="6">
        <v>4</v>
      </c>
      <c r="H110" s="11">
        <f t="shared" si="99"/>
        <v>11.6805667136774</v>
      </c>
      <c r="I110" s="11">
        <f t="shared" si="100"/>
        <v>284.830566713677</v>
      </c>
      <c r="J110" s="11">
        <f t="shared" si="101"/>
        <v>0.0751734455825106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10.4364005410926</v>
      </c>
      <c r="P110" s="11">
        <f t="shared" si="104"/>
        <v>0.784540188153108</v>
      </c>
      <c r="Q110" s="16">
        <f t="shared" si="105"/>
        <v>0.227516654564401</v>
      </c>
      <c r="R110" s="11">
        <f t="shared" si="106"/>
        <v>0.80117865</v>
      </c>
      <c r="S110" s="17">
        <f t="shared" si="107"/>
        <v>0.283977430707123</v>
      </c>
      <c r="T110" s="3">
        <v>0.27</v>
      </c>
      <c r="U110" s="18">
        <f t="shared" si="108"/>
        <v>0.0766739062909232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0.241297739992326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234.191666666667</v>
      </c>
      <c r="AF110" s="1">
        <f t="shared" si="113"/>
        <v>5782189.18651888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17.8569558496667</v>
      </c>
      <c r="E111" s="13">
        <f t="shared" si="114"/>
        <v>11.6805667136774</v>
      </c>
      <c r="F111" s="9" t="s">
        <v>109</v>
      </c>
      <c r="G111" s="6">
        <v>5</v>
      </c>
      <c r="H111" s="11">
        <f t="shared" si="99"/>
        <v>17.8569558496667</v>
      </c>
      <c r="I111" s="11">
        <f t="shared" si="100"/>
        <v>291.006955849667</v>
      </c>
      <c r="J111" s="11">
        <f t="shared" si="101"/>
        <v>0.155296552621804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9.16926733529251</v>
      </c>
      <c r="O111" s="11">
        <f t="shared" si="115"/>
        <v>3.24527801764697</v>
      </c>
      <c r="P111" s="11">
        <f t="shared" si="104"/>
        <v>0.503980488439897</v>
      </c>
      <c r="Q111" s="16">
        <f t="shared" si="105"/>
        <v>0.14615434164757</v>
      </c>
      <c r="R111" s="11">
        <f t="shared" si="106"/>
        <v>0.80117865</v>
      </c>
      <c r="S111" s="17">
        <f t="shared" si="107"/>
        <v>0.182424159265315</v>
      </c>
      <c r="T111" s="3">
        <v>0.27</v>
      </c>
      <c r="U111" s="18">
        <f t="shared" si="108"/>
        <v>0.049254523001635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09"/>
        <v>0.235970153819218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234.191666666667</v>
      </c>
      <c r="AF111" s="1">
        <f t="shared" si="113"/>
        <v>5654524.8695577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18.4457512029032</v>
      </c>
      <c r="E112" s="13">
        <f t="shared" si="114"/>
        <v>17.8569558496667</v>
      </c>
      <c r="F112" s="9" t="s">
        <v>111</v>
      </c>
      <c r="G112" s="6">
        <v>6</v>
      </c>
      <c r="H112" s="11">
        <f t="shared" si="99"/>
        <v>18.4457512029032</v>
      </c>
      <c r="I112" s="11">
        <f t="shared" si="100"/>
        <v>291.595751202903</v>
      </c>
      <c r="J112" s="11">
        <f t="shared" si="101"/>
        <v>0.166151073389719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5.50398252920708</v>
      </c>
      <c r="P112" s="11">
        <f t="shared" si="104"/>
        <v>0.914492605146016</v>
      </c>
      <c r="Q112" s="16">
        <f t="shared" si="105"/>
        <v>0.265202855492345</v>
      </c>
      <c r="R112" s="11">
        <f t="shared" si="106"/>
        <v>0.80117865</v>
      </c>
      <c r="S112" s="17">
        <f t="shared" si="107"/>
        <v>0.331015879532417</v>
      </c>
      <c r="T112" s="3">
        <v>0.27</v>
      </c>
      <c r="U112" s="18">
        <f t="shared" si="108"/>
        <v>0.0893742874737526</v>
      </c>
      <c r="V112" s="3">
        <v>180.9</v>
      </c>
      <c r="W112" s="20">
        <v>6</v>
      </c>
      <c r="X112" s="20">
        <v>3</v>
      </c>
      <c r="Y112" s="20">
        <v>0.3</v>
      </c>
      <c r="Z112" s="20">
        <v>6</v>
      </c>
      <c r="AA112" s="3">
        <v>30.2</v>
      </c>
      <c r="AB112" s="2">
        <f t="shared" si="109"/>
        <v>0.24376542405615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234.191666666667</v>
      </c>
      <c r="AF112" s="1">
        <f t="shared" si="113"/>
        <v>5841322.00769673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22.724740001</v>
      </c>
      <c r="E113" s="13">
        <f t="shared" si="114"/>
        <v>18.4457512029032</v>
      </c>
      <c r="F113" s="9" t="s">
        <v>109</v>
      </c>
      <c r="G113" s="6">
        <v>7</v>
      </c>
      <c r="H113" s="11">
        <f t="shared" si="99"/>
        <v>22.724740001</v>
      </c>
      <c r="I113" s="11">
        <f t="shared" si="100"/>
        <v>295.874740001</v>
      </c>
      <c r="J113" s="11">
        <f t="shared" si="101"/>
        <v>0.269295495363567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7.35217492406106</v>
      </c>
      <c r="P113" s="11">
        <f t="shared" si="104"/>
        <v>1.97990758817462</v>
      </c>
      <c r="Q113" s="16">
        <f t="shared" si="105"/>
        <v>0.57417320057064</v>
      </c>
      <c r="R113" s="11">
        <f t="shared" si="106"/>
        <v>0.80117865</v>
      </c>
      <c r="S113" s="17">
        <f t="shared" si="107"/>
        <v>0.716660635640553</v>
      </c>
      <c r="T113" s="3">
        <v>0.27</v>
      </c>
      <c r="U113" s="18">
        <f t="shared" si="108"/>
        <v>0.193498371622949</v>
      </c>
      <c r="V113" s="3">
        <v>229.1</v>
      </c>
      <c r="W113" s="20">
        <v>15.1</v>
      </c>
      <c r="X113" s="20">
        <v>6</v>
      </c>
      <c r="Y113" s="20">
        <v>3</v>
      </c>
      <c r="Z113" s="20">
        <v>7</v>
      </c>
      <c r="AA113" s="3">
        <v>30.2</v>
      </c>
      <c r="AB113" s="2">
        <f t="shared" si="109"/>
        <v>0.327996733606339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234.191666666667</v>
      </c>
      <c r="AF113" s="1">
        <f t="shared" si="113"/>
        <v>7859746.90990641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23.5819428919355</v>
      </c>
      <c r="E114" s="13">
        <f t="shared" si="114"/>
        <v>22.724740001</v>
      </c>
      <c r="F114" s="9" t="s">
        <v>109</v>
      </c>
      <c r="G114" s="6">
        <v>8</v>
      </c>
      <c r="H114" s="11">
        <f t="shared" si="99"/>
        <v>23.5819428919355</v>
      </c>
      <c r="I114" s="11">
        <f t="shared" si="100"/>
        <v>296.731942891935</v>
      </c>
      <c r="J114" s="11">
        <f t="shared" si="101"/>
        <v>0.296152849991597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8.13495233588644</v>
      </c>
      <c r="P114" s="11">
        <f t="shared" si="104"/>
        <v>2.40918931881857</v>
      </c>
      <c r="Q114" s="16">
        <f t="shared" si="105"/>
        <v>0.698664902457385</v>
      </c>
      <c r="R114" s="11">
        <f t="shared" si="106"/>
        <v>0.80117865</v>
      </c>
      <c r="S114" s="17">
        <f t="shared" si="107"/>
        <v>0.872046331311231</v>
      </c>
      <c r="T114" s="3">
        <v>0.27</v>
      </c>
      <c r="U114" s="18">
        <f t="shared" si="108"/>
        <v>0.235452509454032</v>
      </c>
      <c r="V114" s="3">
        <v>229.1</v>
      </c>
      <c r="W114" s="20">
        <v>15.1</v>
      </c>
      <c r="X114" s="20">
        <v>6</v>
      </c>
      <c r="Y114" s="20">
        <v>3</v>
      </c>
      <c r="Z114" s="20">
        <v>7</v>
      </c>
      <c r="AA114" s="3">
        <v>30.2</v>
      </c>
      <c r="AB114" s="2">
        <f t="shared" si="109"/>
        <v>0.336148422586919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234.191666666667</v>
      </c>
      <c r="AF114" s="1">
        <f t="shared" si="113"/>
        <v>8055084.86821829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24.5307301219355</v>
      </c>
      <c r="E115" s="13">
        <f t="shared" si="114"/>
        <v>23.5819428919355</v>
      </c>
      <c r="F115" s="9" t="s">
        <v>109</v>
      </c>
      <c r="G115" s="6">
        <v>9</v>
      </c>
      <c r="H115" s="11">
        <f t="shared" si="99"/>
        <v>24.5307301219355</v>
      </c>
      <c r="I115" s="11">
        <f t="shared" si="100"/>
        <v>297.680730121935</v>
      </c>
      <c r="J115" s="11">
        <f t="shared" si="101"/>
        <v>0.328803644580372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8.48844801706787</v>
      </c>
      <c r="P115" s="11">
        <f t="shared" si="104"/>
        <v>2.79103264484295</v>
      </c>
      <c r="Q115" s="16">
        <f t="shared" si="105"/>
        <v>0.809399467004456</v>
      </c>
      <c r="R115" s="11">
        <f t="shared" si="106"/>
        <v>0.80117865</v>
      </c>
      <c r="S115" s="17">
        <f t="shared" si="107"/>
        <v>1.01026090373783</v>
      </c>
      <c r="T115" s="3">
        <v>0.27</v>
      </c>
      <c r="U115" s="18">
        <f t="shared" si="108"/>
        <v>0.272770444009215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0.27939929727099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234.191666666667</v>
      </c>
      <c r="AF115" s="1">
        <f t="shared" si="113"/>
        <v>6695212.29437404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20.915115672</v>
      </c>
      <c r="E116" s="13">
        <f t="shared" si="114"/>
        <v>24.5307301219355</v>
      </c>
      <c r="F116" s="9" t="s">
        <v>109</v>
      </c>
      <c r="G116" s="6">
        <v>10</v>
      </c>
      <c r="H116" s="11">
        <f t="shared" si="99"/>
        <v>20.915115672</v>
      </c>
      <c r="I116" s="11">
        <f t="shared" si="100"/>
        <v>294.065115672</v>
      </c>
      <c r="J116" s="11">
        <f t="shared" si="101"/>
        <v>0.219927143486092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8.46010037222492</v>
      </c>
      <c r="P116" s="11">
        <f t="shared" si="104"/>
        <v>1.86060570846905</v>
      </c>
      <c r="Q116" s="16">
        <f t="shared" si="105"/>
        <v>0.539575655456023</v>
      </c>
      <c r="R116" s="11">
        <f t="shared" si="106"/>
        <v>0.80117865</v>
      </c>
      <c r="S116" s="17">
        <f t="shared" si="107"/>
        <v>0.673477326756053</v>
      </c>
      <c r="T116" s="3">
        <v>0.27</v>
      </c>
      <c r="U116" s="18">
        <f t="shared" si="108"/>
        <v>0.181838878224134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0.261731294038949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234.191666666667</v>
      </c>
      <c r="AF116" s="1">
        <f t="shared" si="113"/>
        <v>6271836.02388375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16.5047417993548</v>
      </c>
      <c r="E117" s="13">
        <f t="shared" si="114"/>
        <v>20.915115672</v>
      </c>
      <c r="F117" s="9" t="s">
        <v>109</v>
      </c>
      <c r="G117" s="6">
        <v>11</v>
      </c>
      <c r="H117" s="11">
        <f t="shared" si="99"/>
        <v>16.5047417993548</v>
      </c>
      <c r="I117" s="11">
        <f t="shared" si="100"/>
        <v>289.654741799355</v>
      </c>
      <c r="J117" s="11">
        <f t="shared" si="101"/>
        <v>0.132839005547808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6.26951993056808</v>
      </c>
      <c r="O117" s="11">
        <f t="shared" si="115"/>
        <v>3.09265973318779</v>
      </c>
      <c r="P117" s="11">
        <f t="shared" si="104"/>
        <v>0.410825843454416</v>
      </c>
      <c r="Q117" s="16">
        <f t="shared" si="105"/>
        <v>0.119139494601781</v>
      </c>
      <c r="R117" s="11">
        <f t="shared" si="106"/>
        <v>0.80117865</v>
      </c>
      <c r="S117" s="17">
        <f t="shared" si="107"/>
        <v>0.148705278905998</v>
      </c>
      <c r="T117" s="3">
        <v>0.27</v>
      </c>
      <c r="U117" s="18">
        <f t="shared" si="108"/>
        <v>0.0401504253046194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0.234201227636688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234.191666666667</v>
      </c>
      <c r="AF117" s="1">
        <f t="shared" si="113"/>
        <v>5612136.30079323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11.4608248302</v>
      </c>
      <c r="E118" s="13">
        <f t="shared" si="114"/>
        <v>16.5047417993548</v>
      </c>
      <c r="F118" s="9" t="s">
        <v>111</v>
      </c>
      <c r="G118" s="6">
        <v>12</v>
      </c>
      <c r="H118" s="11">
        <f t="shared" si="99"/>
        <v>11.4608248302</v>
      </c>
      <c r="I118" s="11">
        <f t="shared" si="100"/>
        <v>284.6108248302</v>
      </c>
      <c r="J118" s="11">
        <f t="shared" si="101"/>
        <v>0.0732153383579091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5.44451888973338</v>
      </c>
      <c r="P118" s="11">
        <f t="shared" si="104"/>
        <v>0.398622292707857</v>
      </c>
      <c r="Q118" s="16">
        <f t="shared" si="105"/>
        <v>0.115600464885278</v>
      </c>
      <c r="R118" s="11">
        <f t="shared" si="106"/>
        <v>0.80117865</v>
      </c>
      <c r="S118" s="17">
        <f t="shared" si="107"/>
        <v>0.144287999792903</v>
      </c>
      <c r="T118" s="3">
        <v>0.27</v>
      </c>
      <c r="U118" s="18">
        <f t="shared" si="108"/>
        <v>0.0389577599440839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0.233969492757136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234.191666666667</v>
      </c>
      <c r="AF118" s="1">
        <f t="shared" si="113"/>
        <v>5606583.2652997</v>
      </c>
      <c r="AG118" s="1">
        <f>SUM(AF107:AF118)</f>
        <v>73933770.5370152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7.38963565625806</v>
      </c>
      <c r="E119" s="13">
        <f t="shared" si="114"/>
        <v>11.4608248302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5.56</v>
      </c>
      <c r="E123" s="9"/>
      <c r="F123" s="9"/>
      <c r="G123" s="6">
        <v>1</v>
      </c>
      <c r="H123" s="11">
        <f t="shared" ref="H123:H134" si="116">E124</f>
        <v>5.56</v>
      </c>
      <c r="I123" s="11">
        <f t="shared" ref="I123:I134" si="117">H123+273.15</f>
        <v>278.71</v>
      </c>
      <c r="J123" s="11">
        <f t="shared" ref="J123:J134" si="118">EXP(($C$18*(I123-$C$16))/($C$19*I123*$C$16))</f>
        <v>0.0354844606217117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0.0184952105652486</v>
      </c>
      <c r="Q123" s="16">
        <f t="shared" ref="Q123:Q134" si="122">P123*$B$125</f>
        <v>0.00554856316957456</v>
      </c>
      <c r="R123" s="11">
        <f t="shared" ref="R123:R134" si="123">L123*$B$125</f>
        <v>0.156366</v>
      </c>
      <c r="S123" s="17">
        <f t="shared" ref="S123:S134" si="124">Q123/R123</f>
        <v>0.0354844606217117</v>
      </c>
      <c r="T123" s="3">
        <v>0.01</v>
      </c>
      <c r="U123" s="18">
        <f t="shared" ref="U123:U134" si="125">S123*T123</f>
        <v>0.000354844606217117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0.00584484460621712</v>
      </c>
      <c r="AU123" s="25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14.3</v>
      </c>
      <c r="AX123" s="1">
        <f t="shared" ref="AX123:AX134" si="132">AW123*10000*AV123*0.67*AU123*AT123</f>
        <v>8756.41096381694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5.36564626848387</v>
      </c>
      <c r="E124" s="13">
        <f t="shared" ref="E124:E135" si="133">D123</f>
        <v>5.56</v>
      </c>
      <c r="F124" s="9" t="s">
        <v>109</v>
      </c>
      <c r="G124" s="6">
        <v>2</v>
      </c>
      <c r="H124" s="11">
        <f t="shared" si="116"/>
        <v>5.36564626848387</v>
      </c>
      <c r="I124" s="11">
        <f t="shared" si="117"/>
        <v>278.515646268484</v>
      </c>
      <c r="J124" s="11">
        <f t="shared" si="118"/>
        <v>0.0346298628753147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1.02394478943475</v>
      </c>
      <c r="P124" s="11">
        <f t="shared" si="121"/>
        <v>0.0354590676500185</v>
      </c>
      <c r="Q124" s="16">
        <f t="shared" si="122"/>
        <v>0.0106377202950055</v>
      </c>
      <c r="R124" s="11">
        <f t="shared" si="123"/>
        <v>0.156366</v>
      </c>
      <c r="S124" s="17">
        <f t="shared" si="124"/>
        <v>0.0680309037450951</v>
      </c>
      <c r="T124" s="3">
        <v>0.01</v>
      </c>
      <c r="U124" s="18">
        <f t="shared" si="125"/>
        <v>0.000680309037450951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0.00617030903745095</v>
      </c>
      <c r="AU124" s="25">
        <f t="shared" si="129"/>
        <v>52.122</v>
      </c>
      <c r="AV124" s="1">
        <f t="shared" si="130"/>
        <v>0.3</v>
      </c>
      <c r="AW124" s="2">
        <f t="shared" si="131"/>
        <v>14.3</v>
      </c>
      <c r="AX124" s="1">
        <f t="shared" si="132"/>
        <v>9244.00310800448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2">
        <v>6.72413004742857</v>
      </c>
      <c r="E125" s="13">
        <f t="shared" si="133"/>
        <v>5.36564626848387</v>
      </c>
      <c r="F125" s="9" t="s">
        <v>109</v>
      </c>
      <c r="G125" s="6">
        <v>3</v>
      </c>
      <c r="H125" s="11">
        <f t="shared" si="116"/>
        <v>6.72413004742857</v>
      </c>
      <c r="I125" s="11">
        <f t="shared" si="117"/>
        <v>279.874130047429</v>
      </c>
      <c r="J125" s="11">
        <f t="shared" si="118"/>
        <v>0.0410342478212374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1.50970572178473</v>
      </c>
      <c r="P125" s="11">
        <f t="shared" si="121"/>
        <v>0.0619496387248548</v>
      </c>
      <c r="Q125" s="16">
        <f t="shared" si="122"/>
        <v>0.0185848916174564</v>
      </c>
      <c r="R125" s="11">
        <f t="shared" si="123"/>
        <v>0.156366</v>
      </c>
      <c r="S125" s="17">
        <f t="shared" si="124"/>
        <v>0.118855068348979</v>
      </c>
      <c r="T125" s="3">
        <v>0.01</v>
      </c>
      <c r="U125" s="18">
        <f t="shared" si="125"/>
        <v>0.00118855068348979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0.00667855068348979</v>
      </c>
      <c r="AU125" s="25">
        <f t="shared" si="129"/>
        <v>52.122</v>
      </c>
      <c r="AV125" s="1">
        <f t="shared" si="130"/>
        <v>0.3</v>
      </c>
      <c r="AW125" s="2">
        <f t="shared" si="131"/>
        <v>14.3</v>
      </c>
      <c r="AX125" s="1">
        <f t="shared" si="132"/>
        <v>10005.4215924085</v>
      </c>
    </row>
    <row r="126" s="1" customFormat="1" spans="1:50">
      <c r="A126" s="6"/>
      <c r="B126" s="6"/>
      <c r="C126" s="9">
        <v>3</v>
      </c>
      <c r="D126" s="12">
        <v>11.6805667136774</v>
      </c>
      <c r="E126" s="13">
        <f t="shared" si="133"/>
        <v>6.72413004742857</v>
      </c>
      <c r="F126" s="9" t="s">
        <v>109</v>
      </c>
      <c r="G126" s="6">
        <v>4</v>
      </c>
      <c r="H126" s="11">
        <f t="shared" si="116"/>
        <v>11.6805667136774</v>
      </c>
      <c r="I126" s="11">
        <f t="shared" si="117"/>
        <v>284.830566713677</v>
      </c>
      <c r="J126" s="11">
        <f t="shared" si="118"/>
        <v>0.0751734455825106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1.96897608305988</v>
      </c>
      <c r="P126" s="11">
        <f t="shared" si="121"/>
        <v>0.148014716433167</v>
      </c>
      <c r="Q126" s="16">
        <f t="shared" si="122"/>
        <v>0.04440441492995</v>
      </c>
      <c r="R126" s="11">
        <f t="shared" si="123"/>
        <v>0.156366</v>
      </c>
      <c r="S126" s="17">
        <f t="shared" si="124"/>
        <v>0.283977430707123</v>
      </c>
      <c r="T126" s="3">
        <v>0.01</v>
      </c>
      <c r="U126" s="18">
        <f t="shared" si="125"/>
        <v>0.00283977430707123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0.00832977430707123</v>
      </c>
      <c r="AU126" s="25">
        <f t="shared" si="129"/>
        <v>52.122</v>
      </c>
      <c r="AV126" s="1">
        <f t="shared" si="130"/>
        <v>0.3</v>
      </c>
      <c r="AW126" s="2">
        <f t="shared" si="131"/>
        <v>14.3</v>
      </c>
      <c r="AX126" s="1">
        <f t="shared" si="132"/>
        <v>12479.1901209785</v>
      </c>
    </row>
    <row r="127" s="1" customFormat="1" spans="1:50">
      <c r="A127" s="6"/>
      <c r="B127" s="6"/>
      <c r="C127" s="9">
        <v>4</v>
      </c>
      <c r="D127" s="12">
        <v>17.8569558496667</v>
      </c>
      <c r="E127" s="13">
        <f t="shared" si="133"/>
        <v>11.6805667136774</v>
      </c>
      <c r="F127" s="9" t="s">
        <v>109</v>
      </c>
      <c r="G127" s="6">
        <v>5</v>
      </c>
      <c r="H127" s="11">
        <f t="shared" si="116"/>
        <v>17.8569558496667</v>
      </c>
      <c r="I127" s="11">
        <f t="shared" si="117"/>
        <v>291.006955849667</v>
      </c>
      <c r="J127" s="11">
        <f t="shared" si="118"/>
        <v>0.155296552621804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1.72991329829538</v>
      </c>
      <c r="O127" s="11">
        <f t="shared" si="134"/>
        <v>0.612268068331336</v>
      </c>
      <c r="P127" s="11">
        <f t="shared" si="121"/>
        <v>0.0950831202922674</v>
      </c>
      <c r="Q127" s="16">
        <f t="shared" si="122"/>
        <v>0.0285249360876802</v>
      </c>
      <c r="R127" s="11">
        <f t="shared" si="123"/>
        <v>0.156366</v>
      </c>
      <c r="S127" s="17">
        <f t="shared" si="124"/>
        <v>0.182424159265315</v>
      </c>
      <c r="T127" s="3">
        <v>0.01</v>
      </c>
      <c r="U127" s="18">
        <f t="shared" si="125"/>
        <v>0.00182424159265315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0.00731424159265315</v>
      </c>
      <c r="AU127" s="25">
        <f t="shared" si="129"/>
        <v>52.122</v>
      </c>
      <c r="AV127" s="1">
        <f t="shared" si="130"/>
        <v>0.3</v>
      </c>
      <c r="AW127" s="2">
        <f t="shared" si="131"/>
        <v>14.3</v>
      </c>
      <c r="AX127" s="1">
        <f t="shared" si="132"/>
        <v>10957.7772531006</v>
      </c>
    </row>
    <row r="128" s="1" customFormat="1" spans="1:50">
      <c r="A128" s="6"/>
      <c r="B128" s="6"/>
      <c r="C128" s="9">
        <v>5</v>
      </c>
      <c r="D128" s="12">
        <v>18.4457512029032</v>
      </c>
      <c r="E128" s="13">
        <f t="shared" si="133"/>
        <v>17.8569558496667</v>
      </c>
      <c r="F128" s="9" t="s">
        <v>111</v>
      </c>
      <c r="G128" s="6">
        <v>6</v>
      </c>
      <c r="H128" s="11">
        <f t="shared" si="116"/>
        <v>18.4457512029032</v>
      </c>
      <c r="I128" s="11">
        <f t="shared" si="117"/>
        <v>291.595751202903</v>
      </c>
      <c r="J128" s="11">
        <f t="shared" si="118"/>
        <v>0.166151073389719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1.03840494803907</v>
      </c>
      <c r="P128" s="11">
        <f t="shared" si="121"/>
        <v>0.172532096729886</v>
      </c>
      <c r="Q128" s="16">
        <f t="shared" si="122"/>
        <v>0.0517596290189659</v>
      </c>
      <c r="R128" s="11">
        <f t="shared" si="123"/>
        <v>0.156366</v>
      </c>
      <c r="S128" s="17">
        <f t="shared" si="124"/>
        <v>0.331015879532417</v>
      </c>
      <c r="T128" s="3">
        <v>0.01</v>
      </c>
      <c r="U128" s="18">
        <f t="shared" si="125"/>
        <v>0.00331015879532417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0.001</v>
      </c>
      <c r="AF128" s="3">
        <v>0.49</v>
      </c>
      <c r="AG128" s="18">
        <f t="shared" si="126"/>
        <v>0.00049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0.00880015879532417</v>
      </c>
      <c r="AU128" s="25">
        <f t="shared" si="129"/>
        <v>52.122</v>
      </c>
      <c r="AV128" s="1">
        <f t="shared" si="130"/>
        <v>0.3</v>
      </c>
      <c r="AW128" s="2">
        <f t="shared" si="131"/>
        <v>14.3</v>
      </c>
      <c r="AX128" s="1">
        <f t="shared" si="132"/>
        <v>13183.8931828471</v>
      </c>
    </row>
    <row r="129" s="1" customFormat="1" spans="1:50">
      <c r="A129" s="6"/>
      <c r="B129" s="6"/>
      <c r="C129" s="9">
        <v>6</v>
      </c>
      <c r="D129" s="12">
        <v>22.724740001</v>
      </c>
      <c r="E129" s="13">
        <f t="shared" si="133"/>
        <v>18.4457512029032</v>
      </c>
      <c r="F129" s="9" t="s">
        <v>109</v>
      </c>
      <c r="G129" s="6">
        <v>7</v>
      </c>
      <c r="H129" s="11">
        <f t="shared" si="116"/>
        <v>22.724740001</v>
      </c>
      <c r="I129" s="11">
        <f t="shared" si="117"/>
        <v>295.874740001</v>
      </c>
      <c r="J129" s="11">
        <f t="shared" si="118"/>
        <v>0.269295495363567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1.38709285130918</v>
      </c>
      <c r="P129" s="11">
        <f t="shared" si="121"/>
        <v>0.373537856508569</v>
      </c>
      <c r="Q129" s="16">
        <f t="shared" si="122"/>
        <v>0.112061356952571</v>
      </c>
      <c r="R129" s="11">
        <f t="shared" si="123"/>
        <v>0.156366</v>
      </c>
      <c r="S129" s="17">
        <f t="shared" si="124"/>
        <v>0.716660635640553</v>
      </c>
      <c r="T129" s="3">
        <v>0.01</v>
      </c>
      <c r="U129" s="18">
        <f t="shared" si="125"/>
        <v>0.00716660635640553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0.0171166063564055</v>
      </c>
      <c r="AU129" s="25">
        <f t="shared" si="129"/>
        <v>52.122</v>
      </c>
      <c r="AV129" s="1">
        <f t="shared" si="130"/>
        <v>0.3</v>
      </c>
      <c r="AW129" s="2">
        <f t="shared" si="131"/>
        <v>14.3</v>
      </c>
      <c r="AX129" s="1">
        <f t="shared" si="132"/>
        <v>25643.1179373258</v>
      </c>
    </row>
    <row r="130" s="1" customFormat="1" spans="1:50">
      <c r="A130" s="6"/>
      <c r="B130" s="6"/>
      <c r="C130" s="9">
        <v>7</v>
      </c>
      <c r="D130" s="12">
        <v>23.5819428919355</v>
      </c>
      <c r="E130" s="13">
        <f t="shared" si="133"/>
        <v>22.724740001</v>
      </c>
      <c r="F130" s="9" t="s">
        <v>109</v>
      </c>
      <c r="G130" s="6">
        <v>8</v>
      </c>
      <c r="H130" s="11">
        <f t="shared" si="116"/>
        <v>23.5819428919355</v>
      </c>
      <c r="I130" s="11">
        <f t="shared" si="117"/>
        <v>296.731942891935</v>
      </c>
      <c r="J130" s="11">
        <f t="shared" si="118"/>
        <v>0.296152849991597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1.53477499480061</v>
      </c>
      <c r="P130" s="11">
        <f t="shared" si="121"/>
        <v>0.45452798880604</v>
      </c>
      <c r="Q130" s="16">
        <f t="shared" si="122"/>
        <v>0.136358396641812</v>
      </c>
      <c r="R130" s="11">
        <f t="shared" si="123"/>
        <v>0.156366</v>
      </c>
      <c r="S130" s="17">
        <f t="shared" si="124"/>
        <v>0.872046331311231</v>
      </c>
      <c r="T130" s="3">
        <v>0.01</v>
      </c>
      <c r="U130" s="18">
        <f t="shared" si="125"/>
        <v>0.00872046331311231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0.0186704633131123</v>
      </c>
      <c r="AU130" s="25">
        <f t="shared" si="129"/>
        <v>52.122</v>
      </c>
      <c r="AV130" s="1">
        <f t="shared" si="130"/>
        <v>0.3</v>
      </c>
      <c r="AW130" s="2">
        <f t="shared" si="131"/>
        <v>14.3</v>
      </c>
      <c r="AX130" s="1">
        <f t="shared" si="132"/>
        <v>27971.017309952</v>
      </c>
    </row>
    <row r="131" s="1" customFormat="1" spans="1:50">
      <c r="A131" s="6"/>
      <c r="B131" s="6"/>
      <c r="C131" s="9">
        <v>8</v>
      </c>
      <c r="D131" s="12">
        <v>24.5307301219355</v>
      </c>
      <c r="E131" s="13">
        <f t="shared" si="133"/>
        <v>23.5819428919355</v>
      </c>
      <c r="F131" s="9" t="s">
        <v>109</v>
      </c>
      <c r="G131" s="6">
        <v>9</v>
      </c>
      <c r="H131" s="11">
        <f t="shared" si="116"/>
        <v>24.5307301219355</v>
      </c>
      <c r="I131" s="11">
        <f t="shared" si="117"/>
        <v>297.680730121935</v>
      </c>
      <c r="J131" s="11">
        <f t="shared" si="118"/>
        <v>0.328803644580372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1.60146700599457</v>
      </c>
      <c r="P131" s="11">
        <f t="shared" si="121"/>
        <v>0.526568188246233</v>
      </c>
      <c r="Q131" s="16">
        <f t="shared" si="122"/>
        <v>0.15797045647387</v>
      </c>
      <c r="R131" s="11">
        <f t="shared" si="123"/>
        <v>0.156366</v>
      </c>
      <c r="S131" s="17">
        <f t="shared" si="124"/>
        <v>1.01026090373783</v>
      </c>
      <c r="T131" s="3">
        <v>0.01</v>
      </c>
      <c r="U131" s="18">
        <f t="shared" si="125"/>
        <v>0.0101026090373783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0.0155926090373783</v>
      </c>
      <c r="AU131" s="25">
        <f t="shared" si="129"/>
        <v>52.122</v>
      </c>
      <c r="AV131" s="1">
        <f t="shared" si="130"/>
        <v>0.3</v>
      </c>
      <c r="AW131" s="2">
        <f t="shared" si="131"/>
        <v>14.3</v>
      </c>
      <c r="AX131" s="1">
        <f t="shared" si="132"/>
        <v>23359.9525613015</v>
      </c>
    </row>
    <row r="132" s="1" customFormat="1" spans="1:50">
      <c r="A132" s="6"/>
      <c r="B132" s="6"/>
      <c r="C132" s="9">
        <v>9</v>
      </c>
      <c r="D132" s="12">
        <v>20.915115672</v>
      </c>
      <c r="E132" s="13">
        <f t="shared" si="133"/>
        <v>24.5307301219355</v>
      </c>
      <c r="F132" s="9" t="s">
        <v>109</v>
      </c>
      <c r="G132" s="6">
        <v>10</v>
      </c>
      <c r="H132" s="11">
        <f t="shared" si="116"/>
        <v>20.915115672</v>
      </c>
      <c r="I132" s="11">
        <f t="shared" si="117"/>
        <v>294.065115672</v>
      </c>
      <c r="J132" s="11">
        <f t="shared" si="118"/>
        <v>0.219927143486092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1.59611881774834</v>
      </c>
      <c r="P132" s="11">
        <f t="shared" si="121"/>
        <v>0.35102985225179</v>
      </c>
      <c r="Q132" s="16">
        <f t="shared" si="122"/>
        <v>0.105308955675537</v>
      </c>
      <c r="R132" s="11">
        <f t="shared" si="123"/>
        <v>0.156366</v>
      </c>
      <c r="S132" s="17">
        <f t="shared" si="124"/>
        <v>0.673477326756053</v>
      </c>
      <c r="T132" s="3">
        <v>0.01</v>
      </c>
      <c r="U132" s="18">
        <f t="shared" si="125"/>
        <v>0.00673477326756053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0.0122247732675605</v>
      </c>
      <c r="AU132" s="25">
        <f t="shared" si="129"/>
        <v>52.122</v>
      </c>
      <c r="AV132" s="1">
        <f t="shared" si="130"/>
        <v>0.3</v>
      </c>
      <c r="AW132" s="2">
        <f t="shared" si="131"/>
        <v>14.3</v>
      </c>
      <c r="AX132" s="1">
        <f t="shared" si="132"/>
        <v>18314.4541698132</v>
      </c>
    </row>
    <row r="133" s="1" customFormat="1" spans="1:50">
      <c r="A133" s="6"/>
      <c r="B133" s="6"/>
      <c r="C133" s="9">
        <v>10</v>
      </c>
      <c r="D133" s="12">
        <v>16.5047417993548</v>
      </c>
      <c r="E133" s="13">
        <f t="shared" si="133"/>
        <v>20.915115672</v>
      </c>
      <c r="F133" s="9" t="s">
        <v>109</v>
      </c>
      <c r="G133" s="6">
        <v>11</v>
      </c>
      <c r="H133" s="11">
        <f t="shared" si="116"/>
        <v>16.5047417993548</v>
      </c>
      <c r="I133" s="11">
        <f t="shared" si="117"/>
        <v>289.654741799355</v>
      </c>
      <c r="J133" s="11">
        <f t="shared" si="118"/>
        <v>0.132839005547808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1.18283451722172</v>
      </c>
      <c r="O133" s="11">
        <f t="shared" si="134"/>
        <v>0.583474448274828</v>
      </c>
      <c r="P133" s="11">
        <f t="shared" si="121"/>
        <v>0.0775081654713842</v>
      </c>
      <c r="Q133" s="16">
        <f t="shared" si="122"/>
        <v>0.0232524496414152</v>
      </c>
      <c r="R133" s="11">
        <f t="shared" si="123"/>
        <v>0.156366</v>
      </c>
      <c r="S133" s="17">
        <f t="shared" si="124"/>
        <v>0.148705278905998</v>
      </c>
      <c r="T133" s="3">
        <v>0.01</v>
      </c>
      <c r="U133" s="18">
        <f t="shared" si="125"/>
        <v>0.00148705278905998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0.00697705278905998</v>
      </c>
      <c r="AU133" s="25">
        <f t="shared" si="129"/>
        <v>52.122</v>
      </c>
      <c r="AV133" s="1">
        <f t="shared" si="130"/>
        <v>0.3</v>
      </c>
      <c r="AW133" s="2">
        <f t="shared" si="131"/>
        <v>14.3</v>
      </c>
      <c r="AX133" s="1">
        <f t="shared" si="132"/>
        <v>10452.620326684</v>
      </c>
    </row>
    <row r="134" s="1" customFormat="1" spans="1:51">
      <c r="A134" s="6"/>
      <c r="B134" s="6"/>
      <c r="C134" s="9">
        <v>11</v>
      </c>
      <c r="D134" s="12">
        <v>11.4608248302</v>
      </c>
      <c r="E134" s="13">
        <f t="shared" si="133"/>
        <v>16.5047417993548</v>
      </c>
      <c r="F134" s="9" t="s">
        <v>111</v>
      </c>
      <c r="G134" s="6">
        <v>12</v>
      </c>
      <c r="H134" s="11">
        <f t="shared" si="116"/>
        <v>11.4608248302</v>
      </c>
      <c r="I134" s="11">
        <f t="shared" si="117"/>
        <v>284.6108248302</v>
      </c>
      <c r="J134" s="11">
        <f t="shared" si="118"/>
        <v>0.0732153383579091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1.02718628280344</v>
      </c>
      <c r="P134" s="11">
        <f t="shared" si="121"/>
        <v>0.075205791252057</v>
      </c>
      <c r="Q134" s="16">
        <f t="shared" si="122"/>
        <v>0.0225617373756171</v>
      </c>
      <c r="R134" s="11">
        <f t="shared" si="123"/>
        <v>0.156366</v>
      </c>
      <c r="S134" s="17">
        <f t="shared" si="124"/>
        <v>0.144287999792903</v>
      </c>
      <c r="T134" s="3">
        <v>0.01</v>
      </c>
      <c r="U134" s="18">
        <f t="shared" si="125"/>
        <v>0.00144287999792903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0.00693287999792903</v>
      </c>
      <c r="AU134" s="25">
        <f t="shared" si="129"/>
        <v>52.122</v>
      </c>
      <c r="AV134" s="1">
        <f t="shared" si="130"/>
        <v>0.3</v>
      </c>
      <c r="AW134" s="2">
        <f t="shared" si="131"/>
        <v>14.3</v>
      </c>
      <c r="AX134" s="1">
        <f t="shared" si="132"/>
        <v>10386.4431844979</v>
      </c>
      <c r="AY134" s="1">
        <f>SUM(AX123:AX134)</f>
        <v>180754.301710731</v>
      </c>
    </row>
    <row r="135" s="1" customFormat="1" spans="1:46">
      <c r="A135" s="6"/>
      <c r="B135" s="6"/>
      <c r="C135" s="9">
        <v>12</v>
      </c>
      <c r="D135" s="12">
        <v>7.38963565625806</v>
      </c>
      <c r="E135" s="13">
        <f t="shared" si="133"/>
        <v>11.4608248302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5.56</v>
      </c>
      <c r="E139" s="9"/>
      <c r="F139" s="9"/>
      <c r="G139" s="6">
        <v>1</v>
      </c>
      <c r="H139" s="11">
        <f t="shared" ref="H139:H150" si="135">E140</f>
        <v>5.56</v>
      </c>
      <c r="I139" s="11">
        <f t="shared" ref="I139:I150" si="136">H139+273.15</f>
        <v>278.71</v>
      </c>
      <c r="J139" s="11">
        <f t="shared" ref="J139:J150" si="137">EXP(($C$18*(I139-$C$16))/($C$19*I139*$C$16))</f>
        <v>0.0354844606217117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0.0101024259390013</v>
      </c>
      <c r="Q139" s="16">
        <f t="shared" ref="Q139:Q150" si="141">P139*$B$125</f>
        <v>0.00303072778170039</v>
      </c>
      <c r="R139" s="11">
        <f t="shared" ref="R139:R150" si="142">L139*$B$125</f>
        <v>0.08541</v>
      </c>
      <c r="S139" s="17">
        <f t="shared" ref="S139:S150" si="143">Q139/R139</f>
        <v>0.0354844606217117</v>
      </c>
      <c r="T139" s="3">
        <v>0.01</v>
      </c>
      <c r="U139" s="18">
        <f t="shared" ref="U139:U150" si="144">S139*T139</f>
        <v>0.000354844606217117</v>
      </c>
      <c r="V139" s="17"/>
      <c r="W139" s="3"/>
      <c r="X139" s="3"/>
      <c r="Y139" s="19"/>
      <c r="Z139" s="3"/>
      <c r="AA139" s="20"/>
      <c r="AB139" s="3"/>
      <c r="AC139" s="3"/>
      <c r="AD139" s="3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0.00584484460621712</v>
      </c>
      <c r="AU139" s="25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0.1</v>
      </c>
      <c r="AX139" s="1">
        <f t="shared" ref="AX139:AX150" si="151">AW139*10000*AV139*0.67*AU139*AT139</f>
        <v>33.4469479137393</v>
      </c>
      <c r="AZ139" s="2">
        <f t="shared" ref="AZ139:AZ150" si="152">$E$12</f>
        <v>0.5</v>
      </c>
      <c r="BA139" s="1">
        <f t="shared" ref="BA139:BA150" si="153">AZ139*10000*AV139*0.67*AU139*AT139</f>
        <v>167.234739568696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5.36564626848387</v>
      </c>
      <c r="E140" s="13">
        <f t="shared" ref="E140:E151" si="154">D139</f>
        <v>5.56</v>
      </c>
      <c r="F140" s="9" t="s">
        <v>109</v>
      </c>
      <c r="G140" s="6">
        <v>2</v>
      </c>
      <c r="H140" s="11">
        <f t="shared" si="135"/>
        <v>5.36564626848387</v>
      </c>
      <c r="I140" s="11">
        <f t="shared" si="136"/>
        <v>278.515646268484</v>
      </c>
      <c r="J140" s="11">
        <f t="shared" si="137"/>
        <v>0.0346298628753147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0.559297574060999</v>
      </c>
      <c r="P140" s="11">
        <f t="shared" si="140"/>
        <v>0.0193683982962286</v>
      </c>
      <c r="Q140" s="16">
        <f t="shared" si="141"/>
        <v>0.00581051948886857</v>
      </c>
      <c r="R140" s="11">
        <f t="shared" si="142"/>
        <v>0.08541</v>
      </c>
      <c r="S140" s="17">
        <f t="shared" si="143"/>
        <v>0.0680309037450951</v>
      </c>
      <c r="T140" s="3">
        <v>0.01</v>
      </c>
      <c r="U140" s="18">
        <f t="shared" si="144"/>
        <v>0.000680309037450951</v>
      </c>
      <c r="V140" s="17"/>
      <c r="W140" s="3"/>
      <c r="X140" s="3"/>
      <c r="Y140" s="19"/>
      <c r="Z140" s="3"/>
      <c r="AA140" s="20"/>
      <c r="AB140" s="3"/>
      <c r="AC140" s="3"/>
      <c r="AD140" s="3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0.00617030903745095</v>
      </c>
      <c r="AU140" s="25">
        <f t="shared" si="148"/>
        <v>28.47</v>
      </c>
      <c r="AV140" s="1">
        <f t="shared" si="149"/>
        <v>0.3</v>
      </c>
      <c r="AW140" s="2">
        <f t="shared" si="150"/>
        <v>0.1</v>
      </c>
      <c r="AX140" s="1">
        <f t="shared" si="151"/>
        <v>35.3094083575419</v>
      </c>
      <c r="AZ140" s="2">
        <f t="shared" si="152"/>
        <v>0.5</v>
      </c>
      <c r="BA140" s="1">
        <f t="shared" si="153"/>
        <v>176.54704178771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6.72413004742857</v>
      </c>
      <c r="E141" s="13">
        <f t="shared" si="154"/>
        <v>5.36564626848387</v>
      </c>
      <c r="F141" s="9" t="s">
        <v>109</v>
      </c>
      <c r="G141" s="6">
        <v>3</v>
      </c>
      <c r="H141" s="11">
        <f t="shared" si="135"/>
        <v>6.72413004742857</v>
      </c>
      <c r="I141" s="11">
        <f t="shared" si="136"/>
        <v>279.874130047429</v>
      </c>
      <c r="J141" s="11">
        <f t="shared" si="137"/>
        <v>0.0410342478212374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0.82462917576477</v>
      </c>
      <c r="P141" s="11">
        <f t="shared" si="140"/>
        <v>0.0338380379589543</v>
      </c>
      <c r="Q141" s="16">
        <f t="shared" si="141"/>
        <v>0.0101514113876863</v>
      </c>
      <c r="R141" s="11">
        <f t="shared" si="142"/>
        <v>0.08541</v>
      </c>
      <c r="S141" s="17">
        <f t="shared" si="143"/>
        <v>0.118855068348979</v>
      </c>
      <c r="T141" s="3">
        <v>0.01</v>
      </c>
      <c r="U141" s="18">
        <f t="shared" si="144"/>
        <v>0.00118855068348979</v>
      </c>
      <c r="V141" s="17"/>
      <c r="W141" s="3"/>
      <c r="X141" s="3"/>
      <c r="Y141" s="19"/>
      <c r="Z141" s="3"/>
      <c r="AA141" s="20"/>
      <c r="AB141" s="3"/>
      <c r="AC141" s="3"/>
      <c r="AD141" s="3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0.00667855068348979</v>
      </c>
      <c r="AU141" s="25">
        <f t="shared" si="148"/>
        <v>28.47</v>
      </c>
      <c r="AV141" s="1">
        <f t="shared" si="149"/>
        <v>0.3</v>
      </c>
      <c r="AW141" s="2">
        <f t="shared" si="150"/>
        <v>0.1</v>
      </c>
      <c r="AX141" s="1">
        <f t="shared" si="151"/>
        <v>38.2178059297498</v>
      </c>
      <c r="AZ141" s="2">
        <f t="shared" si="152"/>
        <v>0.5</v>
      </c>
      <c r="BA141" s="1">
        <f t="shared" si="153"/>
        <v>191.089029648749</v>
      </c>
    </row>
    <row r="142" s="1" customFormat="1" spans="1:53">
      <c r="A142" s="6"/>
      <c r="B142" s="6"/>
      <c r="C142" s="9">
        <v>3</v>
      </c>
      <c r="D142" s="12">
        <v>11.6805667136774</v>
      </c>
      <c r="E142" s="13">
        <f t="shared" si="154"/>
        <v>6.72413004742857</v>
      </c>
      <c r="F142" s="9" t="s">
        <v>109</v>
      </c>
      <c r="G142" s="6">
        <v>4</v>
      </c>
      <c r="H142" s="11">
        <f t="shared" si="135"/>
        <v>11.6805667136774</v>
      </c>
      <c r="I142" s="11">
        <f t="shared" si="136"/>
        <v>284.830566713677</v>
      </c>
      <c r="J142" s="11">
        <f t="shared" si="137"/>
        <v>0.0751734455825106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1.07549113780582</v>
      </c>
      <c r="P142" s="11">
        <f t="shared" si="140"/>
        <v>0.0808483745223179</v>
      </c>
      <c r="Q142" s="16">
        <f t="shared" si="141"/>
        <v>0.0242545123566954</v>
      </c>
      <c r="R142" s="11">
        <f t="shared" si="142"/>
        <v>0.08541</v>
      </c>
      <c r="S142" s="17">
        <f t="shared" si="143"/>
        <v>0.283977430707123</v>
      </c>
      <c r="T142" s="3">
        <v>0.01</v>
      </c>
      <c r="U142" s="18">
        <f t="shared" si="144"/>
        <v>0.00283977430707123</v>
      </c>
      <c r="V142" s="17"/>
      <c r="W142" s="3"/>
      <c r="X142" s="3"/>
      <c r="Y142" s="19"/>
      <c r="Z142" s="3"/>
      <c r="AA142" s="20"/>
      <c r="AB142" s="3"/>
      <c r="AC142" s="3"/>
      <c r="AD142" s="3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0.00832977430707123</v>
      </c>
      <c r="AU142" s="25">
        <f t="shared" si="148"/>
        <v>28.47</v>
      </c>
      <c r="AV142" s="1">
        <f t="shared" si="149"/>
        <v>0.3</v>
      </c>
      <c r="AW142" s="2">
        <f t="shared" si="150"/>
        <v>0.1</v>
      </c>
      <c r="AX142" s="1">
        <f t="shared" si="151"/>
        <v>47.6668835789859</v>
      </c>
      <c r="AZ142" s="2">
        <f t="shared" si="152"/>
        <v>0.5</v>
      </c>
      <c r="BA142" s="1">
        <f t="shared" si="153"/>
        <v>238.33441789493</v>
      </c>
    </row>
    <row r="143" s="1" customFormat="1" spans="1:53">
      <c r="A143" s="6"/>
      <c r="B143" s="6"/>
      <c r="C143" s="9">
        <v>4</v>
      </c>
      <c r="D143" s="12">
        <v>17.8569558496667</v>
      </c>
      <c r="E143" s="13">
        <f t="shared" si="154"/>
        <v>11.6805667136774</v>
      </c>
      <c r="F143" s="9" t="s">
        <v>109</v>
      </c>
      <c r="G143" s="6">
        <v>5</v>
      </c>
      <c r="H143" s="11">
        <f t="shared" si="135"/>
        <v>17.8569558496667</v>
      </c>
      <c r="I143" s="11">
        <f t="shared" si="136"/>
        <v>291.006955849667</v>
      </c>
      <c r="J143" s="11">
        <f t="shared" si="137"/>
        <v>0.155296552621804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0.944910625119323</v>
      </c>
      <c r="O143" s="11">
        <f t="shared" si="155"/>
        <v>0.334432138164175</v>
      </c>
      <c r="P143" s="11">
        <f t="shared" si="140"/>
        <v>0.0519361581428351</v>
      </c>
      <c r="Q143" s="16">
        <f t="shared" si="141"/>
        <v>0.0155808474428505</v>
      </c>
      <c r="R143" s="11">
        <f t="shared" si="142"/>
        <v>0.08541</v>
      </c>
      <c r="S143" s="17">
        <f t="shared" si="143"/>
        <v>0.182424159265315</v>
      </c>
      <c r="T143" s="3">
        <v>0.01</v>
      </c>
      <c r="U143" s="18">
        <f t="shared" si="144"/>
        <v>0.00182424159265315</v>
      </c>
      <c r="V143" s="17"/>
      <c r="W143" s="3"/>
      <c r="X143" s="3"/>
      <c r="Y143" s="19"/>
      <c r="Z143" s="3"/>
      <c r="AA143" s="20"/>
      <c r="AB143" s="3"/>
      <c r="AC143" s="3"/>
      <c r="AD143" s="3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0.00731424159265315</v>
      </c>
      <c r="AU143" s="25">
        <f t="shared" si="148"/>
        <v>28.47</v>
      </c>
      <c r="AV143" s="1">
        <f t="shared" si="149"/>
        <v>0.3</v>
      </c>
      <c r="AW143" s="2">
        <f t="shared" si="150"/>
        <v>0.1</v>
      </c>
      <c r="AX143" s="1">
        <f t="shared" si="151"/>
        <v>41.8555280867099</v>
      </c>
      <c r="AZ143" s="2">
        <f t="shared" si="152"/>
        <v>0.5</v>
      </c>
      <c r="BA143" s="1">
        <f t="shared" si="153"/>
        <v>209.277640433549</v>
      </c>
    </row>
    <row r="144" s="1" customFormat="1" spans="1:53">
      <c r="A144" s="6"/>
      <c r="B144" s="6"/>
      <c r="C144" s="9">
        <v>5</v>
      </c>
      <c r="D144" s="12">
        <v>18.4457512029032</v>
      </c>
      <c r="E144" s="13">
        <f t="shared" si="154"/>
        <v>17.8569558496667</v>
      </c>
      <c r="F144" s="9" t="s">
        <v>111</v>
      </c>
      <c r="G144" s="6">
        <v>6</v>
      </c>
      <c r="H144" s="11">
        <f t="shared" si="135"/>
        <v>18.4457512029032</v>
      </c>
      <c r="I144" s="11">
        <f t="shared" si="136"/>
        <v>291.595751202903</v>
      </c>
      <c r="J144" s="11">
        <f t="shared" si="137"/>
        <v>0.166151073389719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0.56719598002134</v>
      </c>
      <c r="P144" s="11">
        <f t="shared" si="140"/>
        <v>0.0942402209028791</v>
      </c>
      <c r="Q144" s="16">
        <f t="shared" si="141"/>
        <v>0.0282720662708637</v>
      </c>
      <c r="R144" s="11">
        <f t="shared" si="142"/>
        <v>0.08541</v>
      </c>
      <c r="S144" s="17">
        <f t="shared" si="143"/>
        <v>0.331015879532417</v>
      </c>
      <c r="T144" s="3">
        <v>0.01</v>
      </c>
      <c r="U144" s="18">
        <f t="shared" si="144"/>
        <v>0.00331015879532417</v>
      </c>
      <c r="V144" s="17"/>
      <c r="W144" s="3"/>
      <c r="X144" s="3"/>
      <c r="Y144" s="19"/>
      <c r="Z144" s="3"/>
      <c r="AA144" s="20"/>
      <c r="AB144" s="3"/>
      <c r="AC144" s="3"/>
      <c r="AD144" s="3"/>
      <c r="AE144" s="17">
        <v>0.001</v>
      </c>
      <c r="AF144" s="3">
        <v>0.49</v>
      </c>
      <c r="AG144" s="18">
        <f t="shared" si="145"/>
        <v>0.00049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0.00880015879532417</v>
      </c>
      <c r="AU144" s="25">
        <f t="shared" si="148"/>
        <v>28.47</v>
      </c>
      <c r="AV144" s="1">
        <f t="shared" si="149"/>
        <v>0.3</v>
      </c>
      <c r="AW144" s="2">
        <f t="shared" si="150"/>
        <v>0.1</v>
      </c>
      <c r="AX144" s="1">
        <f t="shared" si="151"/>
        <v>50.3586447014787</v>
      </c>
      <c r="AZ144" s="2">
        <f t="shared" si="152"/>
        <v>0.5</v>
      </c>
      <c r="BA144" s="1">
        <f t="shared" si="153"/>
        <v>251.793223507394</v>
      </c>
    </row>
    <row r="145" s="1" customFormat="1" spans="1:53">
      <c r="A145" s="6"/>
      <c r="B145" s="6"/>
      <c r="C145" s="9">
        <v>6</v>
      </c>
      <c r="D145" s="12">
        <v>22.724740001</v>
      </c>
      <c r="E145" s="13">
        <f t="shared" si="154"/>
        <v>18.4457512029032</v>
      </c>
      <c r="F145" s="9" t="s">
        <v>109</v>
      </c>
      <c r="G145" s="6">
        <v>7</v>
      </c>
      <c r="H145" s="11">
        <f t="shared" si="135"/>
        <v>22.724740001</v>
      </c>
      <c r="I145" s="11">
        <f t="shared" si="136"/>
        <v>295.874740001</v>
      </c>
      <c r="J145" s="11">
        <f t="shared" si="137"/>
        <v>0.269295495363567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0.757655759118461</v>
      </c>
      <c r="P145" s="11">
        <f t="shared" si="140"/>
        <v>0.204033282966865</v>
      </c>
      <c r="Q145" s="16">
        <f t="shared" si="141"/>
        <v>0.0612099848900596</v>
      </c>
      <c r="R145" s="11">
        <f t="shared" si="142"/>
        <v>0.08541</v>
      </c>
      <c r="S145" s="17">
        <f t="shared" si="143"/>
        <v>0.716660635640553</v>
      </c>
      <c r="T145" s="3">
        <v>0.01</v>
      </c>
      <c r="U145" s="18">
        <f t="shared" si="144"/>
        <v>0.00716660635640553</v>
      </c>
      <c r="V145" s="17"/>
      <c r="W145" s="3"/>
      <c r="X145" s="3"/>
      <c r="Y145" s="19"/>
      <c r="Z145" s="3"/>
      <c r="AA145" s="20"/>
      <c r="AB145" s="3"/>
      <c r="AC145" s="3"/>
      <c r="AD145" s="3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0.0171166063564055</v>
      </c>
      <c r="AU145" s="25">
        <f t="shared" si="148"/>
        <v>28.47</v>
      </c>
      <c r="AV145" s="1">
        <f t="shared" si="149"/>
        <v>0.3</v>
      </c>
      <c r="AW145" s="2">
        <f t="shared" si="150"/>
        <v>0.1</v>
      </c>
      <c r="AX145" s="1">
        <f t="shared" si="151"/>
        <v>97.9492663763399</v>
      </c>
      <c r="AZ145" s="2">
        <f t="shared" si="152"/>
        <v>0.5</v>
      </c>
      <c r="BA145" s="1">
        <f t="shared" si="153"/>
        <v>489.7463318817</v>
      </c>
    </row>
    <row r="146" s="1" customFormat="1" spans="1:53">
      <c r="A146" s="6"/>
      <c r="B146" s="6"/>
      <c r="C146" s="9">
        <v>7</v>
      </c>
      <c r="D146" s="12">
        <v>23.5819428919355</v>
      </c>
      <c r="E146" s="13">
        <f t="shared" si="154"/>
        <v>22.724740001</v>
      </c>
      <c r="F146" s="9" t="s">
        <v>109</v>
      </c>
      <c r="G146" s="6">
        <v>8</v>
      </c>
      <c r="H146" s="11">
        <f t="shared" si="135"/>
        <v>23.5819428919355</v>
      </c>
      <c r="I146" s="11">
        <f t="shared" si="136"/>
        <v>296.731942891935</v>
      </c>
      <c r="J146" s="11">
        <f t="shared" si="137"/>
        <v>0.296152849991597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0.838322476151595</v>
      </c>
      <c r="P146" s="11">
        <f t="shared" si="140"/>
        <v>0.248271590524308</v>
      </c>
      <c r="Q146" s="16">
        <f t="shared" si="141"/>
        <v>0.0744814771572923</v>
      </c>
      <c r="R146" s="11">
        <f t="shared" si="142"/>
        <v>0.08541</v>
      </c>
      <c r="S146" s="17">
        <f t="shared" si="143"/>
        <v>0.872046331311231</v>
      </c>
      <c r="T146" s="3">
        <v>0.01</v>
      </c>
      <c r="U146" s="18">
        <f t="shared" si="144"/>
        <v>0.00872046331311231</v>
      </c>
      <c r="V146" s="17"/>
      <c r="W146" s="3"/>
      <c r="X146" s="3"/>
      <c r="Y146" s="19"/>
      <c r="Z146" s="3"/>
      <c r="AA146" s="20"/>
      <c r="AB146" s="3"/>
      <c r="AC146" s="3"/>
      <c r="AD146" s="3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0.0186704633131123</v>
      </c>
      <c r="AU146" s="25">
        <f t="shared" si="148"/>
        <v>28.47</v>
      </c>
      <c r="AV146" s="1">
        <f t="shared" si="149"/>
        <v>0.3</v>
      </c>
      <c r="AW146" s="2">
        <f t="shared" si="150"/>
        <v>0.1</v>
      </c>
      <c r="AX146" s="1">
        <f t="shared" si="151"/>
        <v>106.841166195386</v>
      </c>
      <c r="AZ146" s="2">
        <f t="shared" si="152"/>
        <v>0.5</v>
      </c>
      <c r="BA146" s="1">
        <f t="shared" si="153"/>
        <v>534.205830976929</v>
      </c>
    </row>
    <row r="147" s="1" customFormat="1" spans="1:53">
      <c r="A147" s="6"/>
      <c r="B147" s="6"/>
      <c r="C147" s="9">
        <v>8</v>
      </c>
      <c r="D147" s="12">
        <v>24.5307301219355</v>
      </c>
      <c r="E147" s="13">
        <f t="shared" si="154"/>
        <v>23.5819428919355</v>
      </c>
      <c r="F147" s="9" t="s">
        <v>109</v>
      </c>
      <c r="G147" s="6">
        <v>9</v>
      </c>
      <c r="H147" s="11">
        <f t="shared" si="135"/>
        <v>24.5307301219355</v>
      </c>
      <c r="I147" s="11">
        <f t="shared" si="136"/>
        <v>297.680730121935</v>
      </c>
      <c r="J147" s="11">
        <f t="shared" si="137"/>
        <v>0.328803644580372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0.874750885627287</v>
      </c>
      <c r="P147" s="11">
        <f t="shared" si="140"/>
        <v>0.287621279294161</v>
      </c>
      <c r="Q147" s="16">
        <f t="shared" si="141"/>
        <v>0.0862863837882482</v>
      </c>
      <c r="R147" s="11">
        <f t="shared" si="142"/>
        <v>0.08541</v>
      </c>
      <c r="S147" s="17">
        <f t="shared" si="143"/>
        <v>1.01026090373783</v>
      </c>
      <c r="T147" s="3">
        <v>0.01</v>
      </c>
      <c r="U147" s="18">
        <f t="shared" si="144"/>
        <v>0.0101026090373783</v>
      </c>
      <c r="V147" s="17"/>
      <c r="W147" s="3"/>
      <c r="X147" s="3"/>
      <c r="Y147" s="19"/>
      <c r="Z147" s="3"/>
      <c r="AA147" s="20"/>
      <c r="AB147" s="3"/>
      <c r="AC147" s="3"/>
      <c r="AD147" s="3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0.0155926090373783</v>
      </c>
      <c r="AU147" s="25">
        <f t="shared" si="148"/>
        <v>28.47</v>
      </c>
      <c r="AV147" s="1">
        <f t="shared" si="149"/>
        <v>0.3</v>
      </c>
      <c r="AW147" s="2">
        <f t="shared" si="150"/>
        <v>0.1</v>
      </c>
      <c r="AX147" s="1">
        <f t="shared" si="151"/>
        <v>89.2282374381263</v>
      </c>
      <c r="AZ147" s="2">
        <f t="shared" si="152"/>
        <v>0.5</v>
      </c>
      <c r="BA147" s="1">
        <f t="shared" si="153"/>
        <v>446.141187190632</v>
      </c>
    </row>
    <row r="148" s="1" customFormat="1" spans="1:53">
      <c r="A148" s="6"/>
      <c r="B148" s="6"/>
      <c r="C148" s="9">
        <v>9</v>
      </c>
      <c r="D148" s="12">
        <v>20.915115672</v>
      </c>
      <c r="E148" s="13">
        <f t="shared" si="154"/>
        <v>24.5307301219355</v>
      </c>
      <c r="F148" s="9" t="s">
        <v>109</v>
      </c>
      <c r="G148" s="6">
        <v>10</v>
      </c>
      <c r="H148" s="11">
        <f t="shared" si="135"/>
        <v>20.915115672</v>
      </c>
      <c r="I148" s="11">
        <f t="shared" si="136"/>
        <v>294.065115672</v>
      </c>
      <c r="J148" s="11">
        <f t="shared" si="137"/>
        <v>0.219927143486092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0.871829606333127</v>
      </c>
      <c r="P148" s="11">
        <f t="shared" si="140"/>
        <v>0.191738994927448</v>
      </c>
      <c r="Q148" s="16">
        <f t="shared" si="141"/>
        <v>0.0575216984782345</v>
      </c>
      <c r="R148" s="11">
        <f t="shared" si="142"/>
        <v>0.08541</v>
      </c>
      <c r="S148" s="17">
        <f t="shared" si="143"/>
        <v>0.673477326756053</v>
      </c>
      <c r="T148" s="3">
        <v>0.01</v>
      </c>
      <c r="U148" s="18">
        <f t="shared" si="144"/>
        <v>0.00673477326756053</v>
      </c>
      <c r="V148" s="17"/>
      <c r="W148" s="3"/>
      <c r="X148" s="3"/>
      <c r="Y148" s="19"/>
      <c r="Z148" s="3"/>
      <c r="AA148" s="20"/>
      <c r="AB148" s="3"/>
      <c r="AC148" s="3"/>
      <c r="AD148" s="3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0.0122247732675605</v>
      </c>
      <c r="AU148" s="25">
        <f t="shared" si="148"/>
        <v>28.47</v>
      </c>
      <c r="AV148" s="1">
        <f t="shared" si="149"/>
        <v>0.3</v>
      </c>
      <c r="AW148" s="2">
        <f t="shared" si="150"/>
        <v>0.1</v>
      </c>
      <c r="AX148" s="1">
        <f t="shared" si="151"/>
        <v>69.9558982804171</v>
      </c>
      <c r="AZ148" s="2">
        <f t="shared" si="152"/>
        <v>0.5</v>
      </c>
      <c r="BA148" s="1">
        <f t="shared" si="153"/>
        <v>349.779491402086</v>
      </c>
    </row>
    <row r="149" s="1" customFormat="1" spans="1:53">
      <c r="A149" s="6"/>
      <c r="B149" s="6"/>
      <c r="C149" s="9">
        <v>10</v>
      </c>
      <c r="D149" s="12">
        <v>16.5047417993548</v>
      </c>
      <c r="E149" s="13">
        <f t="shared" si="154"/>
        <v>20.915115672</v>
      </c>
      <c r="F149" s="9" t="s">
        <v>109</v>
      </c>
      <c r="G149" s="6">
        <v>11</v>
      </c>
      <c r="H149" s="11">
        <f t="shared" si="135"/>
        <v>16.5047417993548</v>
      </c>
      <c r="I149" s="11">
        <f t="shared" si="136"/>
        <v>289.654741799355</v>
      </c>
      <c r="J149" s="11">
        <f t="shared" si="137"/>
        <v>0.132839005547808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0.646086080835395</v>
      </c>
      <c r="O149" s="11">
        <f t="shared" si="155"/>
        <v>0.318704530570284</v>
      </c>
      <c r="P149" s="11">
        <f t="shared" si="140"/>
        <v>0.0423363929045376</v>
      </c>
      <c r="Q149" s="16">
        <f t="shared" si="141"/>
        <v>0.0127009178713613</v>
      </c>
      <c r="R149" s="11">
        <f t="shared" si="142"/>
        <v>0.08541</v>
      </c>
      <c r="S149" s="17">
        <f t="shared" si="143"/>
        <v>0.148705278905998</v>
      </c>
      <c r="T149" s="3">
        <v>0.01</v>
      </c>
      <c r="U149" s="18">
        <f t="shared" si="144"/>
        <v>0.00148705278905998</v>
      </c>
      <c r="V149" s="17"/>
      <c r="W149" s="3"/>
      <c r="X149" s="3"/>
      <c r="Y149" s="19"/>
      <c r="Z149" s="3"/>
      <c r="AA149" s="20"/>
      <c r="AB149" s="3"/>
      <c r="AC149" s="3"/>
      <c r="AD149" s="3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0.00697705278905998</v>
      </c>
      <c r="AU149" s="25">
        <f t="shared" si="148"/>
        <v>28.47</v>
      </c>
      <c r="AV149" s="1">
        <f t="shared" si="149"/>
        <v>0.3</v>
      </c>
      <c r="AW149" s="2">
        <f t="shared" si="150"/>
        <v>0.1</v>
      </c>
      <c r="AX149" s="1">
        <f t="shared" si="151"/>
        <v>39.925975273812</v>
      </c>
      <c r="AZ149" s="2">
        <f t="shared" si="152"/>
        <v>0.5</v>
      </c>
      <c r="BA149" s="1">
        <f t="shared" si="153"/>
        <v>199.62987636906</v>
      </c>
    </row>
    <row r="150" s="1" customFormat="1" spans="1:54">
      <c r="A150" s="6"/>
      <c r="B150" s="6"/>
      <c r="C150" s="9">
        <v>11</v>
      </c>
      <c r="D150" s="12">
        <v>11.4608248302</v>
      </c>
      <c r="E150" s="13">
        <f t="shared" si="154"/>
        <v>16.5047417993548</v>
      </c>
      <c r="F150" s="9" t="s">
        <v>111</v>
      </c>
      <c r="G150" s="6">
        <v>12</v>
      </c>
      <c r="H150" s="11">
        <f t="shared" si="135"/>
        <v>11.4608248302</v>
      </c>
      <c r="I150" s="11">
        <f t="shared" si="136"/>
        <v>284.6108248302</v>
      </c>
      <c r="J150" s="11">
        <f t="shared" si="137"/>
        <v>0.0732153383579091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0.561068137665746</v>
      </c>
      <c r="P150" s="11">
        <f t="shared" si="140"/>
        <v>0.0410787935410396</v>
      </c>
      <c r="Q150" s="16">
        <f t="shared" si="141"/>
        <v>0.0123236380623119</v>
      </c>
      <c r="R150" s="11">
        <f t="shared" si="142"/>
        <v>0.08541</v>
      </c>
      <c r="S150" s="17">
        <f t="shared" si="143"/>
        <v>0.144287999792903</v>
      </c>
      <c r="T150" s="3">
        <v>0.01</v>
      </c>
      <c r="U150" s="18">
        <f t="shared" si="144"/>
        <v>0.00144287999792903</v>
      </c>
      <c r="V150" s="17"/>
      <c r="W150" s="3"/>
      <c r="X150" s="3"/>
      <c r="Y150" s="19"/>
      <c r="Z150" s="3"/>
      <c r="AA150" s="20"/>
      <c r="AB150" s="3"/>
      <c r="AC150" s="3"/>
      <c r="AD150" s="3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0.00693287999792903</v>
      </c>
      <c r="AU150" s="25">
        <f t="shared" si="148"/>
        <v>28.47</v>
      </c>
      <c r="AV150" s="1">
        <f t="shared" si="149"/>
        <v>0.3</v>
      </c>
      <c r="AW150" s="2">
        <f t="shared" si="150"/>
        <v>0.1</v>
      </c>
      <c r="AX150" s="1">
        <f t="shared" si="151"/>
        <v>39.6731978017489</v>
      </c>
      <c r="AY150" s="1">
        <f>SUM(AX139:AX150)</f>
        <v>690.428959934036</v>
      </c>
      <c r="AZ150" s="2">
        <f t="shared" si="152"/>
        <v>0.5</v>
      </c>
      <c r="BA150" s="1">
        <f t="shared" si="153"/>
        <v>198.365989008745</v>
      </c>
      <c r="BB150" s="1">
        <f>SUM(BA139:BA150)</f>
        <v>3452.14479967018</v>
      </c>
    </row>
    <row r="151" s="1" customFormat="1" spans="1:46">
      <c r="A151" s="6"/>
      <c r="B151" s="6"/>
      <c r="C151" s="9">
        <v>12</v>
      </c>
      <c r="D151" s="12">
        <v>7.38963565625806</v>
      </c>
      <c r="E151" s="13">
        <f t="shared" si="154"/>
        <v>11.4608248302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E20" sqref="E2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1065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16.5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39.5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1766.5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140.7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5676.16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27.7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13.2</v>
      </c>
      <c r="F11" s="3">
        <v>341.64</v>
      </c>
      <c r="G11" s="3">
        <v>0.33</v>
      </c>
      <c r="L11" s="2"/>
    </row>
    <row r="12" s="1" customFormat="1" spans="1:12">
      <c r="A12" s="4" t="s">
        <v>50</v>
      </c>
      <c r="B12" s="5"/>
      <c r="C12" s="3"/>
      <c r="D12" s="3"/>
      <c r="E12" s="3">
        <v>20.2</v>
      </c>
      <c r="F12" s="3">
        <v>341.64</v>
      </c>
      <c r="G12" s="3">
        <v>0.33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168025847.984639</v>
      </c>
      <c r="J16" s="7" t="s">
        <v>35</v>
      </c>
      <c r="K16" s="7">
        <f>I16/(10000*1000)</f>
        <v>16.8025847984639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101815981.862167</v>
      </c>
      <c r="J17" s="7" t="s">
        <v>35</v>
      </c>
      <c r="K17" s="7">
        <f>I17/(10000*1000)</f>
        <v>10.1815981862167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10</v>
      </c>
      <c r="E29" s="9"/>
      <c r="F29" s="9"/>
      <c r="G29" s="6">
        <v>1</v>
      </c>
      <c r="H29" s="11">
        <f t="shared" ref="H29:H40" si="0">E30</f>
        <v>10</v>
      </c>
      <c r="I29" s="11">
        <f t="shared" ref="I29:I40" si="1">H29+273.15</f>
        <v>283.15</v>
      </c>
      <c r="J29" s="11">
        <f t="shared" ref="J29:J40" si="2">EXP(($C$18*(I29-$C$16))/($C$19*I29*$C$16))</f>
        <v>0.0613689768727766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0.0609644530335568</v>
      </c>
      <c r="Q29" s="16">
        <f t="shared" ref="Q29:Q40" si="6">P29*$B$31</f>
        <v>0.00792537889436239</v>
      </c>
      <c r="R29" s="11">
        <f t="shared" ref="R29:R40" si="7">L29*$B$31</f>
        <v>0.129143083333333</v>
      </c>
      <c r="S29" s="17">
        <f t="shared" ref="S29:S40" si="8">Q29/R29</f>
        <v>0.0613689768727767</v>
      </c>
      <c r="T29" s="3">
        <v>0.01</v>
      </c>
      <c r="U29" s="18">
        <f t="shared" ref="U29:U40" si="9">S29*T29</f>
        <v>0.000613689768727767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0.0225136897687278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1.375</v>
      </c>
      <c r="AU29" s="1">
        <f t="shared" ref="AU29:AU40" si="17">AT29*10000*AS29*0.67*AR29*AQ29</f>
        <v>2678.52268797056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9.04153927277419</v>
      </c>
      <c r="E30" s="13">
        <f t="shared" ref="E30:E41" si="18">D29</f>
        <v>10</v>
      </c>
      <c r="F30" s="9" t="s">
        <v>109</v>
      </c>
      <c r="G30" s="6">
        <v>2</v>
      </c>
      <c r="H30" s="11">
        <f t="shared" si="0"/>
        <v>9.04153927277419</v>
      </c>
      <c r="I30" s="11">
        <f t="shared" si="1"/>
        <v>282.191539272774</v>
      </c>
      <c r="J30" s="11">
        <f t="shared" si="2"/>
        <v>0.0546040482862771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1.92585221363311</v>
      </c>
      <c r="P30" s="11">
        <f t="shared" si="5"/>
        <v>0.105159327265456</v>
      </c>
      <c r="Q30" s="16">
        <f t="shared" si="6"/>
        <v>0.0136707125445093</v>
      </c>
      <c r="R30" s="11">
        <f t="shared" si="7"/>
        <v>0.129143083333333</v>
      </c>
      <c r="S30" s="17">
        <f t="shared" si="8"/>
        <v>0.105857101996114</v>
      </c>
      <c r="T30" s="3">
        <v>0.01</v>
      </c>
      <c r="U30" s="18">
        <f t="shared" si="9"/>
        <v>0.00105857101996114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0.0229585710199611</v>
      </c>
      <c r="AR30" s="25">
        <f t="shared" si="15"/>
        <v>99.3408333333333</v>
      </c>
      <c r="AS30" s="1">
        <f t="shared" si="16"/>
        <v>0.13</v>
      </c>
      <c r="AT30" s="2">
        <f>$E$4/12</f>
        <v>1.375</v>
      </c>
      <c r="AU30" s="1">
        <f t="shared" si="17"/>
        <v>2731.45157422254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11.9239903539286</v>
      </c>
      <c r="E31" s="13">
        <f t="shared" si="18"/>
        <v>9.04153927277419</v>
      </c>
      <c r="F31" s="9" t="s">
        <v>109</v>
      </c>
      <c r="G31" s="6">
        <v>3</v>
      </c>
      <c r="H31" s="11">
        <f t="shared" si="0"/>
        <v>11.9239903539286</v>
      </c>
      <c r="I31" s="11">
        <f t="shared" si="1"/>
        <v>285.073990353929</v>
      </c>
      <c r="J31" s="11">
        <f t="shared" si="2"/>
        <v>0.0774000995704135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2.81410121970099</v>
      </c>
      <c r="P31" s="11">
        <f t="shared" si="5"/>
        <v>0.217811714606078</v>
      </c>
      <c r="Q31" s="16">
        <f t="shared" si="6"/>
        <v>0.0283155228987902</v>
      </c>
      <c r="R31" s="11">
        <f t="shared" si="7"/>
        <v>0.129143083333333</v>
      </c>
      <c r="S31" s="17">
        <f t="shared" si="8"/>
        <v>0.219256983556019</v>
      </c>
      <c r="T31" s="3">
        <v>0.01</v>
      </c>
      <c r="U31" s="18">
        <f t="shared" si="9"/>
        <v>0.00219256983556019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0.0240925698355602</v>
      </c>
      <c r="AR31" s="25">
        <f t="shared" si="15"/>
        <v>99.3408333333333</v>
      </c>
      <c r="AS31" s="1">
        <f t="shared" si="16"/>
        <v>0.13</v>
      </c>
      <c r="AT31" s="2">
        <f>$E$4/12</f>
        <v>1.375</v>
      </c>
      <c r="AU31" s="1">
        <f t="shared" si="17"/>
        <v>2866.36688961135</v>
      </c>
    </row>
    <row r="32" s="1" customFormat="1" spans="1:47">
      <c r="A32" s="6"/>
      <c r="B32" s="6"/>
      <c r="C32" s="9">
        <v>3</v>
      </c>
      <c r="D32" s="12">
        <v>13.6486402287097</v>
      </c>
      <c r="E32" s="13">
        <f t="shared" si="18"/>
        <v>11.9239903539286</v>
      </c>
      <c r="F32" s="9" t="s">
        <v>109</v>
      </c>
      <c r="G32" s="6">
        <v>4</v>
      </c>
      <c r="H32" s="11">
        <f t="shared" si="0"/>
        <v>13.6486402287097</v>
      </c>
      <c r="I32" s="11">
        <f t="shared" si="1"/>
        <v>286.79864022871</v>
      </c>
      <c r="J32" s="11">
        <f t="shared" si="2"/>
        <v>0.0950477462285114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3.58969783842824</v>
      </c>
      <c r="P32" s="11">
        <f t="shared" si="5"/>
        <v>0.341192689183963</v>
      </c>
      <c r="Q32" s="16">
        <f t="shared" si="6"/>
        <v>0.0443550495939152</v>
      </c>
      <c r="R32" s="11">
        <f t="shared" si="7"/>
        <v>0.129143083333333</v>
      </c>
      <c r="S32" s="17">
        <f t="shared" si="8"/>
        <v>0.343456640875066</v>
      </c>
      <c r="T32" s="3">
        <v>0.01</v>
      </c>
      <c r="U32" s="18">
        <f t="shared" si="9"/>
        <v>0.00343456640875066</v>
      </c>
      <c r="V32" s="17"/>
      <c r="W32" s="3"/>
      <c r="X32" s="18"/>
      <c r="Y32" s="19">
        <v>0.04</v>
      </c>
      <c r="Z32" s="3">
        <v>0.21</v>
      </c>
      <c r="AA32" s="20">
        <f t="shared" si="10"/>
        <v>0.0084</v>
      </c>
      <c r="AB32" s="3">
        <v>0.015</v>
      </c>
      <c r="AC32" s="3">
        <v>0.29</v>
      </c>
      <c r="AD32" s="20">
        <f t="shared" si="11"/>
        <v>0.00435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0.0328845664087507</v>
      </c>
      <c r="AR32" s="25">
        <f t="shared" si="15"/>
        <v>99.3408333333333</v>
      </c>
      <c r="AS32" s="1">
        <f t="shared" si="16"/>
        <v>0.13</v>
      </c>
      <c r="AT32" s="2">
        <f>$E$4/12</f>
        <v>1.375</v>
      </c>
      <c r="AU32" s="1">
        <f t="shared" si="17"/>
        <v>3912.37767397249</v>
      </c>
    </row>
    <row r="33" s="1" customFormat="1" spans="1:47">
      <c r="A33" s="6"/>
      <c r="B33" s="6"/>
      <c r="C33" s="9">
        <v>4</v>
      </c>
      <c r="D33" s="12">
        <v>18.1819509596667</v>
      </c>
      <c r="E33" s="13">
        <f t="shared" si="18"/>
        <v>13.6486402287097</v>
      </c>
      <c r="F33" s="9" t="s">
        <v>109</v>
      </c>
      <c r="G33" s="6">
        <v>5</v>
      </c>
      <c r="H33" s="11">
        <f t="shared" si="0"/>
        <v>18.1819509596667</v>
      </c>
      <c r="I33" s="11">
        <f t="shared" si="1"/>
        <v>291.331950959667</v>
      </c>
      <c r="J33" s="11">
        <f t="shared" si="2"/>
        <v>0.161202548963648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3.08607989178206</v>
      </c>
      <c r="O33" s="11">
        <f t="shared" si="19"/>
        <v>1.15583359079555</v>
      </c>
      <c r="P33" s="11">
        <f t="shared" si="5"/>
        <v>0.186323321014048</v>
      </c>
      <c r="Q33" s="16">
        <f t="shared" si="6"/>
        <v>0.0242220317318262</v>
      </c>
      <c r="R33" s="11">
        <f t="shared" si="7"/>
        <v>0.129143083333333</v>
      </c>
      <c r="S33" s="17">
        <f t="shared" si="8"/>
        <v>0.187559651718292</v>
      </c>
      <c r="T33" s="3">
        <v>0.01</v>
      </c>
      <c r="U33" s="18">
        <f t="shared" si="9"/>
        <v>0.00187559651718292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0.0313255965171829</v>
      </c>
      <c r="AR33" s="25">
        <f t="shared" si="15"/>
        <v>99.3408333333333</v>
      </c>
      <c r="AS33" s="1">
        <f t="shared" si="16"/>
        <v>0.13</v>
      </c>
      <c r="AT33" s="2">
        <f>$E$4/12</f>
        <v>1.375</v>
      </c>
      <c r="AU33" s="1">
        <f t="shared" si="17"/>
        <v>3726.90224691799</v>
      </c>
    </row>
    <row r="34" s="1" customFormat="1" spans="1:47">
      <c r="A34" s="6"/>
      <c r="B34" s="6"/>
      <c r="C34" s="9">
        <v>5</v>
      </c>
      <c r="D34" s="12">
        <v>21.0532955916129</v>
      </c>
      <c r="E34" s="13">
        <f t="shared" si="18"/>
        <v>18.1819509596667</v>
      </c>
      <c r="F34" s="9" t="s">
        <v>111</v>
      </c>
      <c r="G34" s="6">
        <v>6</v>
      </c>
      <c r="H34" s="11">
        <f t="shared" si="0"/>
        <v>21.0532955916129</v>
      </c>
      <c r="I34" s="11">
        <f t="shared" si="1"/>
        <v>294.203295591613</v>
      </c>
      <c r="J34" s="11">
        <f t="shared" si="2"/>
        <v>0.22337405245081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1.96291860311483</v>
      </c>
      <c r="P34" s="11">
        <f t="shared" si="5"/>
        <v>0.438465083008842</v>
      </c>
      <c r="Q34" s="16">
        <f t="shared" si="6"/>
        <v>0.0570004607911495</v>
      </c>
      <c r="R34" s="11">
        <f t="shared" si="7"/>
        <v>0.129143083333333</v>
      </c>
      <c r="S34" s="17">
        <f t="shared" si="8"/>
        <v>0.441374476432662</v>
      </c>
      <c r="T34" s="3">
        <v>0.01</v>
      </c>
      <c r="U34" s="18">
        <f t="shared" si="9"/>
        <v>0.00441374476432662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0.0338637447643266</v>
      </c>
      <c r="AR34" s="25">
        <f t="shared" si="15"/>
        <v>99.3408333333333</v>
      </c>
      <c r="AS34" s="1">
        <f t="shared" si="16"/>
        <v>0.13</v>
      </c>
      <c r="AT34" s="2">
        <f>$E$4/12</f>
        <v>1.375</v>
      </c>
      <c r="AU34" s="1">
        <f t="shared" si="17"/>
        <v>4028.87352462701</v>
      </c>
    </row>
    <row r="35" s="1" customFormat="1" spans="1:47">
      <c r="A35" s="6"/>
      <c r="B35" s="6"/>
      <c r="C35" s="9">
        <v>6</v>
      </c>
      <c r="D35" s="12">
        <v>21.8451374456667</v>
      </c>
      <c r="E35" s="13">
        <f t="shared" si="18"/>
        <v>21.0532955916129</v>
      </c>
      <c r="F35" s="9" t="s">
        <v>109</v>
      </c>
      <c r="G35" s="6">
        <v>7</v>
      </c>
      <c r="H35" s="11">
        <f t="shared" si="0"/>
        <v>21.8451374456667</v>
      </c>
      <c r="I35" s="11">
        <f t="shared" si="1"/>
        <v>294.995137445667</v>
      </c>
      <c r="J35" s="11">
        <f t="shared" si="2"/>
        <v>0.24412595735519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2.51786185343932</v>
      </c>
      <c r="P35" s="11">
        <f t="shared" si="5"/>
        <v>0.614675435458988</v>
      </c>
      <c r="Q35" s="16">
        <f t="shared" si="6"/>
        <v>0.0799078066096685</v>
      </c>
      <c r="R35" s="11">
        <f t="shared" si="7"/>
        <v>0.129143083333333</v>
      </c>
      <c r="S35" s="17">
        <f t="shared" si="8"/>
        <v>0.618754055944423</v>
      </c>
      <c r="T35" s="3">
        <v>0.01</v>
      </c>
      <c r="U35" s="18">
        <f t="shared" si="9"/>
        <v>0.00618754055944423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0.0356375405594442</v>
      </c>
      <c r="AR35" s="25">
        <f t="shared" si="15"/>
        <v>99.3408333333333</v>
      </c>
      <c r="AS35" s="1">
        <f t="shared" si="16"/>
        <v>0.13</v>
      </c>
      <c r="AT35" s="2">
        <f>$E$4/12</f>
        <v>1.375</v>
      </c>
      <c r="AU35" s="1">
        <f t="shared" si="17"/>
        <v>4239.90744798011</v>
      </c>
    </row>
    <row r="36" s="1" customFormat="1" spans="1:47">
      <c r="A36" s="6"/>
      <c r="B36" s="6"/>
      <c r="C36" s="9">
        <v>7</v>
      </c>
      <c r="D36" s="12">
        <v>20.7647816641936</v>
      </c>
      <c r="E36" s="13">
        <f t="shared" si="18"/>
        <v>21.8451374456667</v>
      </c>
      <c r="F36" s="9" t="s">
        <v>109</v>
      </c>
      <c r="G36" s="6">
        <v>8</v>
      </c>
      <c r="H36" s="11">
        <f t="shared" si="0"/>
        <v>20.7647816641936</v>
      </c>
      <c r="I36" s="11">
        <f t="shared" si="1"/>
        <v>293.914781664194</v>
      </c>
      <c r="J36" s="11">
        <f t="shared" si="2"/>
        <v>0.216233844172488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2.89659475131367</v>
      </c>
      <c r="P36" s="11">
        <f t="shared" si="5"/>
        <v>0.626341818086407</v>
      </c>
      <c r="Q36" s="16">
        <f t="shared" si="6"/>
        <v>0.0814244363512329</v>
      </c>
      <c r="R36" s="11">
        <f t="shared" si="7"/>
        <v>0.129143083333333</v>
      </c>
      <c r="S36" s="17">
        <f t="shared" si="8"/>
        <v>0.630497849745985</v>
      </c>
      <c r="T36" s="3">
        <v>0.01</v>
      </c>
      <c r="U36" s="18">
        <f t="shared" si="9"/>
        <v>0.00630497849745985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0.0357549784974598</v>
      </c>
      <c r="AR36" s="25">
        <f t="shared" si="15"/>
        <v>99.3408333333333</v>
      </c>
      <c r="AS36" s="1">
        <f t="shared" si="16"/>
        <v>0.13</v>
      </c>
      <c r="AT36" s="2">
        <f>$E$4/12</f>
        <v>1.375</v>
      </c>
      <c r="AU36" s="1">
        <f t="shared" si="17"/>
        <v>4253.87939947428</v>
      </c>
    </row>
    <row r="37" s="1" customFormat="1" spans="1:47">
      <c r="A37" s="6"/>
      <c r="B37" s="6"/>
      <c r="C37" s="9">
        <v>8</v>
      </c>
      <c r="D37" s="12">
        <v>21.3832064712903</v>
      </c>
      <c r="E37" s="13">
        <f t="shared" si="18"/>
        <v>20.7647816641936</v>
      </c>
      <c r="F37" s="9" t="s">
        <v>109</v>
      </c>
      <c r="G37" s="6">
        <v>9</v>
      </c>
      <c r="H37" s="11">
        <f t="shared" si="0"/>
        <v>21.3832064712903</v>
      </c>
      <c r="I37" s="11">
        <f t="shared" si="1"/>
        <v>294.53320647129</v>
      </c>
      <c r="J37" s="11">
        <f t="shared" si="2"/>
        <v>0.231810080033433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3.26366126656059</v>
      </c>
      <c r="P37" s="11">
        <f t="shared" si="5"/>
        <v>0.756549579403425</v>
      </c>
      <c r="Q37" s="16">
        <f t="shared" si="6"/>
        <v>0.0983514453224453</v>
      </c>
      <c r="R37" s="11">
        <f t="shared" si="7"/>
        <v>0.129143083333333</v>
      </c>
      <c r="S37" s="17">
        <f t="shared" si="8"/>
        <v>0.761569592299334</v>
      </c>
      <c r="T37" s="3">
        <v>0.01</v>
      </c>
      <c r="U37" s="18">
        <f t="shared" si="9"/>
        <v>0.00761569592299334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0.0370656959229933</v>
      </c>
      <c r="AR37" s="25">
        <f t="shared" si="15"/>
        <v>99.3408333333333</v>
      </c>
      <c r="AS37" s="1">
        <f t="shared" si="16"/>
        <v>0.13</v>
      </c>
      <c r="AT37" s="2">
        <f>$E$4/12</f>
        <v>1.375</v>
      </c>
      <c r="AU37" s="1">
        <f t="shared" si="17"/>
        <v>4409.81946962157</v>
      </c>
    </row>
    <row r="38" s="1" customFormat="1" spans="1:47">
      <c r="A38" s="6"/>
      <c r="B38" s="6"/>
      <c r="C38" s="9">
        <v>9</v>
      </c>
      <c r="D38" s="12">
        <v>18.901612929</v>
      </c>
      <c r="E38" s="13">
        <f t="shared" si="18"/>
        <v>21.3832064712903</v>
      </c>
      <c r="F38" s="9" t="s">
        <v>109</v>
      </c>
      <c r="G38" s="6">
        <v>10</v>
      </c>
      <c r="H38" s="11">
        <f t="shared" si="0"/>
        <v>18.901612929</v>
      </c>
      <c r="I38" s="11">
        <f t="shared" si="1"/>
        <v>292.051612929</v>
      </c>
      <c r="J38" s="11">
        <f t="shared" si="2"/>
        <v>0.17504059136275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3.5005200204905</v>
      </c>
      <c r="P38" s="11">
        <f t="shared" si="5"/>
        <v>0.612733094463802</v>
      </c>
      <c r="Q38" s="16">
        <f t="shared" si="6"/>
        <v>0.0796553022802942</v>
      </c>
      <c r="R38" s="11">
        <f t="shared" si="7"/>
        <v>0.129143083333333</v>
      </c>
      <c r="S38" s="17">
        <f t="shared" si="8"/>
        <v>0.616798826729998</v>
      </c>
      <c r="T38" s="3">
        <v>0.01</v>
      </c>
      <c r="U38" s="18">
        <f t="shared" si="9"/>
        <v>0.00616798826729998</v>
      </c>
      <c r="V38" s="17"/>
      <c r="W38" s="3"/>
      <c r="X38" s="18"/>
      <c r="Y38" s="19">
        <v>0.04</v>
      </c>
      <c r="Z38" s="3">
        <v>0.21</v>
      </c>
      <c r="AA38" s="20">
        <f t="shared" si="10"/>
        <v>0.0084</v>
      </c>
      <c r="AB38" s="3">
        <v>0.015</v>
      </c>
      <c r="AC38" s="3">
        <v>0.29</v>
      </c>
      <c r="AD38" s="20">
        <f t="shared" si="11"/>
        <v>0.00435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0.0356179882673</v>
      </c>
      <c r="AR38" s="25">
        <f t="shared" si="15"/>
        <v>99.3408333333333</v>
      </c>
      <c r="AS38" s="1">
        <f t="shared" si="16"/>
        <v>0.13</v>
      </c>
      <c r="AT38" s="2">
        <f>$E$4/12</f>
        <v>1.375</v>
      </c>
      <c r="AU38" s="1">
        <f t="shared" si="17"/>
        <v>4237.58125184575</v>
      </c>
    </row>
    <row r="39" s="1" customFormat="1" spans="1:47">
      <c r="A39" s="6"/>
      <c r="B39" s="6"/>
      <c r="C39" s="9">
        <v>10</v>
      </c>
      <c r="D39" s="12">
        <v>17.0532170877419</v>
      </c>
      <c r="E39" s="13">
        <f t="shared" si="18"/>
        <v>18.901612929</v>
      </c>
      <c r="F39" s="9" t="s">
        <v>109</v>
      </c>
      <c r="G39" s="6">
        <v>11</v>
      </c>
      <c r="H39" s="11">
        <f t="shared" si="0"/>
        <v>17.0532170877419</v>
      </c>
      <c r="I39" s="11">
        <f t="shared" si="1"/>
        <v>290.203217087742</v>
      </c>
      <c r="J39" s="11">
        <f t="shared" si="2"/>
        <v>0.141552338985513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2.74339757972536</v>
      </c>
      <c r="O39" s="11">
        <f t="shared" si="19"/>
        <v>1.13779767963467</v>
      </c>
      <c r="P39" s="11">
        <f t="shared" si="5"/>
        <v>0.161057922844576</v>
      </c>
      <c r="Q39" s="16">
        <f t="shared" si="6"/>
        <v>0.0209375299697949</v>
      </c>
      <c r="R39" s="11">
        <f t="shared" si="7"/>
        <v>0.129143083333333</v>
      </c>
      <c r="S39" s="17">
        <f t="shared" si="8"/>
        <v>0.162126607398344</v>
      </c>
      <c r="T39" s="3">
        <v>0.01</v>
      </c>
      <c r="U39" s="18">
        <f t="shared" si="9"/>
        <v>0.00162126607398344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0.0235212660739834</v>
      </c>
      <c r="AR39" s="25">
        <f t="shared" si="15"/>
        <v>99.3408333333333</v>
      </c>
      <c r="AS39" s="1">
        <f t="shared" si="16"/>
        <v>0.13</v>
      </c>
      <c r="AT39" s="2">
        <f>$E$4/12</f>
        <v>1.375</v>
      </c>
      <c r="AU39" s="1">
        <f t="shared" si="17"/>
        <v>2798.39712975299</v>
      </c>
    </row>
    <row r="40" s="1" customFormat="1" spans="1:48">
      <c r="A40" s="6"/>
      <c r="B40" s="6"/>
      <c r="C40" s="9">
        <v>11</v>
      </c>
      <c r="D40" s="12">
        <v>13.868422774</v>
      </c>
      <c r="E40" s="13">
        <f t="shared" si="18"/>
        <v>17.0532170877419</v>
      </c>
      <c r="F40" s="9" t="s">
        <v>111</v>
      </c>
      <c r="G40" s="6">
        <v>12</v>
      </c>
      <c r="H40" s="11">
        <f t="shared" si="0"/>
        <v>13.868422774</v>
      </c>
      <c r="I40" s="11">
        <f t="shared" si="1"/>
        <v>287.018422774</v>
      </c>
      <c r="J40" s="11">
        <f t="shared" si="2"/>
        <v>0.0975510947475118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1.97014809012342</v>
      </c>
      <c r="P40" s="11">
        <f t="shared" si="5"/>
        <v>0.19219010300626</v>
      </c>
      <c r="Q40" s="16">
        <f t="shared" si="6"/>
        <v>0.0249847133908137</v>
      </c>
      <c r="R40" s="11">
        <f t="shared" si="7"/>
        <v>0.129143083333333</v>
      </c>
      <c r="S40" s="17">
        <f t="shared" si="8"/>
        <v>0.193465362185332</v>
      </c>
      <c r="T40" s="3">
        <v>0.01</v>
      </c>
      <c r="U40" s="18">
        <f t="shared" si="9"/>
        <v>0.00193465362185332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0.0238346536218533</v>
      </c>
      <c r="AR40" s="25">
        <f t="shared" si="15"/>
        <v>99.3408333333333</v>
      </c>
      <c r="AS40" s="1">
        <f t="shared" si="16"/>
        <v>0.13</v>
      </c>
      <c r="AT40" s="2">
        <f>$E$4/12</f>
        <v>1.375</v>
      </c>
      <c r="AU40" s="1">
        <f t="shared" si="17"/>
        <v>2835.68180701912</v>
      </c>
      <c r="AV40" s="1">
        <f>SUM(AU29:AU40)</f>
        <v>42719.7611030158</v>
      </c>
    </row>
    <row r="41" s="1" customFormat="1" spans="1:46">
      <c r="A41" s="6"/>
      <c r="B41" s="6"/>
      <c r="C41" s="9">
        <v>12</v>
      </c>
      <c r="D41" s="12">
        <v>8.59146021819355</v>
      </c>
      <c r="E41" s="13">
        <f t="shared" si="18"/>
        <v>13.868422774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10</v>
      </c>
      <c r="E44" s="9"/>
      <c r="F44" s="9"/>
      <c r="G44" s="6">
        <v>1</v>
      </c>
      <c r="H44" s="11">
        <f t="shared" ref="H44:H55" si="20">E45</f>
        <v>10</v>
      </c>
      <c r="I44" s="11">
        <f t="shared" ref="I44:I55" si="21">H44+273.15</f>
        <v>283.15</v>
      </c>
      <c r="J44" s="11">
        <f t="shared" ref="J44:J55" si="22">EXP(($C$18*(I44-$C$16))/($C$19*I44*$C$16))</f>
        <v>0.0613689768727766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0.0375717241475638</v>
      </c>
      <c r="Q44" s="16">
        <f t="shared" ref="Q44:Q55" si="26">P44*$B$46</f>
        <v>0.00676291034656148</v>
      </c>
      <c r="R44" s="11">
        <f t="shared" ref="R44:R55" si="27">L44*$B$46</f>
        <v>0.1102008</v>
      </c>
      <c r="S44" s="17">
        <f t="shared" ref="S44:S55" si="28">Q44/R44</f>
        <v>0.0613689768727766</v>
      </c>
      <c r="T44" s="3">
        <v>0.01</v>
      </c>
      <c r="U44" s="18">
        <f t="shared" ref="U44:U55" si="29">S44*T44</f>
        <v>0.000613689768727766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0.0197136897687278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88.75</v>
      </c>
      <c r="AU44" s="1">
        <f t="shared" ref="AU44:AU55" si="37">AT44*10000*AS44*0.67*AR44*AQ44</f>
        <v>129180.163401824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9.04153927277419</v>
      </c>
      <c r="E45" s="13">
        <f t="shared" ref="E45:E56" si="38">D44</f>
        <v>10</v>
      </c>
      <c r="F45" s="9" t="s">
        <v>109</v>
      </c>
      <c r="G45" s="6">
        <v>2</v>
      </c>
      <c r="H45" s="11">
        <f t="shared" si="20"/>
        <v>9.04153927277419</v>
      </c>
      <c r="I45" s="11">
        <f t="shared" si="21"/>
        <v>282.191539272774</v>
      </c>
      <c r="J45" s="11">
        <f t="shared" si="22"/>
        <v>0.0546040482862771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1.18688160918577</v>
      </c>
      <c r="P45" s="11">
        <f t="shared" si="25"/>
        <v>0.0648085406980741</v>
      </c>
      <c r="Q45" s="16">
        <f t="shared" si="26"/>
        <v>0.0116655373256533</v>
      </c>
      <c r="R45" s="11">
        <f t="shared" si="27"/>
        <v>0.1102008</v>
      </c>
      <c r="S45" s="17">
        <f t="shared" si="28"/>
        <v>0.105857101996114</v>
      </c>
      <c r="T45" s="3">
        <v>0.01</v>
      </c>
      <c r="U45" s="18">
        <f t="shared" si="29"/>
        <v>0.00105857101996114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0.0201585710199611</v>
      </c>
      <c r="AR45" s="25">
        <f t="shared" si="35"/>
        <v>61.2226666666667</v>
      </c>
      <c r="AS45" s="1">
        <f t="shared" si="36"/>
        <v>0.18</v>
      </c>
      <c r="AT45" s="2">
        <f>$E$3/12</f>
        <v>88.75</v>
      </c>
      <c r="AU45" s="1">
        <f t="shared" si="37"/>
        <v>132095.387969267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11.9239903539286</v>
      </c>
      <c r="E46" s="13">
        <f t="shared" si="38"/>
        <v>9.04153927277419</v>
      </c>
      <c r="F46" s="9" t="s">
        <v>109</v>
      </c>
      <c r="G46" s="6">
        <v>3</v>
      </c>
      <c r="H46" s="11">
        <f t="shared" si="20"/>
        <v>11.9239903539286</v>
      </c>
      <c r="I46" s="11">
        <f t="shared" si="21"/>
        <v>285.073990353929</v>
      </c>
      <c r="J46" s="11">
        <f t="shared" si="22"/>
        <v>0.0774000995704135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1.73429973515436</v>
      </c>
      <c r="P46" s="11">
        <f t="shared" si="25"/>
        <v>0.134234972185889</v>
      </c>
      <c r="Q46" s="16">
        <f t="shared" si="26"/>
        <v>0.0241622949934601</v>
      </c>
      <c r="R46" s="11">
        <f t="shared" si="27"/>
        <v>0.1102008</v>
      </c>
      <c r="S46" s="17">
        <f t="shared" si="28"/>
        <v>0.219256983556019</v>
      </c>
      <c r="T46" s="3">
        <v>0.01</v>
      </c>
      <c r="U46" s="18">
        <f t="shared" si="29"/>
        <v>0.00219256983556019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0.0212925698355602</v>
      </c>
      <c r="AR46" s="25">
        <f t="shared" si="35"/>
        <v>61.2226666666667</v>
      </c>
      <c r="AS46" s="1">
        <f t="shared" si="36"/>
        <v>0.18</v>
      </c>
      <c r="AT46" s="2">
        <f>$E$3/12</f>
        <v>88.75</v>
      </c>
      <c r="AU46" s="1">
        <f t="shared" si="37"/>
        <v>139526.272497486</v>
      </c>
    </row>
    <row r="47" s="1" customFormat="1" spans="1:47">
      <c r="A47" s="6"/>
      <c r="B47" s="6"/>
      <c r="C47" s="9">
        <v>3</v>
      </c>
      <c r="D47" s="12">
        <v>13.6486402287097</v>
      </c>
      <c r="E47" s="13">
        <f t="shared" si="38"/>
        <v>11.9239903539286</v>
      </c>
      <c r="F47" s="9" t="s">
        <v>109</v>
      </c>
      <c r="G47" s="6">
        <v>4</v>
      </c>
      <c r="H47" s="11">
        <f t="shared" si="20"/>
        <v>13.6486402287097</v>
      </c>
      <c r="I47" s="11">
        <f t="shared" si="21"/>
        <v>286.79864022871</v>
      </c>
      <c r="J47" s="11">
        <f t="shared" si="22"/>
        <v>0.0950477462285114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2.21229142963514</v>
      </c>
      <c r="P47" s="11">
        <f t="shared" si="25"/>
        <v>0.210273314387471</v>
      </c>
      <c r="Q47" s="16">
        <f t="shared" si="26"/>
        <v>0.0378491965897449</v>
      </c>
      <c r="R47" s="11">
        <f t="shared" si="27"/>
        <v>0.1102008</v>
      </c>
      <c r="S47" s="17">
        <f t="shared" si="28"/>
        <v>0.343456640875065</v>
      </c>
      <c r="T47" s="3">
        <v>0.01</v>
      </c>
      <c r="U47" s="18">
        <f t="shared" si="29"/>
        <v>0.00343456640875065</v>
      </c>
      <c r="V47" s="17"/>
      <c r="W47" s="3"/>
      <c r="X47" s="18"/>
      <c r="Y47" s="19">
        <v>0.04</v>
      </c>
      <c r="Z47" s="3">
        <v>0.29</v>
      </c>
      <c r="AA47" s="20">
        <f t="shared" si="30"/>
        <v>0.0116</v>
      </c>
      <c r="AB47" s="3">
        <v>0.015</v>
      </c>
      <c r="AC47" s="3">
        <v>0.28</v>
      </c>
      <c r="AD47" s="20">
        <f t="shared" si="31"/>
        <v>0.0042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0.0314845664087506</v>
      </c>
      <c r="AR47" s="25">
        <f t="shared" si="35"/>
        <v>61.2226666666667</v>
      </c>
      <c r="AS47" s="1">
        <f t="shared" si="36"/>
        <v>0.18</v>
      </c>
      <c r="AT47" s="2">
        <f>$E$3/12</f>
        <v>88.75</v>
      </c>
      <c r="AU47" s="1">
        <f t="shared" si="37"/>
        <v>206312.541235677</v>
      </c>
    </row>
    <row r="48" s="1" customFormat="1" spans="1:47">
      <c r="A48" s="6"/>
      <c r="B48" s="6"/>
      <c r="C48" s="9">
        <v>4</v>
      </c>
      <c r="D48" s="12">
        <v>18.1819509596667</v>
      </c>
      <c r="E48" s="13">
        <f t="shared" si="38"/>
        <v>13.6486402287097</v>
      </c>
      <c r="F48" s="9" t="s">
        <v>109</v>
      </c>
      <c r="G48" s="6">
        <v>5</v>
      </c>
      <c r="H48" s="11">
        <f t="shared" si="20"/>
        <v>18.1819509596667</v>
      </c>
      <c r="I48" s="11">
        <f t="shared" si="21"/>
        <v>291.331950959667</v>
      </c>
      <c r="J48" s="11">
        <f t="shared" si="22"/>
        <v>0.161202548963648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1.90191720948529</v>
      </c>
      <c r="O48" s="11">
        <f t="shared" si="39"/>
        <v>0.712327572429051</v>
      </c>
      <c r="P48" s="11">
        <f t="shared" si="25"/>
        <v>0.11482902037265</v>
      </c>
      <c r="Q48" s="16">
        <f t="shared" si="26"/>
        <v>0.0206692236670771</v>
      </c>
      <c r="R48" s="11">
        <f t="shared" si="27"/>
        <v>0.1102008</v>
      </c>
      <c r="S48" s="17">
        <f t="shared" si="28"/>
        <v>0.187559651718291</v>
      </c>
      <c r="T48" s="3">
        <v>0.01</v>
      </c>
      <c r="U48" s="18">
        <f t="shared" si="29"/>
        <v>0.00187559651718291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0.0299255965171829</v>
      </c>
      <c r="AR48" s="25">
        <f t="shared" si="35"/>
        <v>61.2226666666667</v>
      </c>
      <c r="AS48" s="1">
        <f t="shared" si="36"/>
        <v>0.18</v>
      </c>
      <c r="AT48" s="2">
        <f>$E$3/12</f>
        <v>88.75</v>
      </c>
      <c r="AU48" s="1">
        <f t="shared" si="37"/>
        <v>196096.899836536</v>
      </c>
    </row>
    <row r="49" s="1" customFormat="1" spans="1:47">
      <c r="A49" s="6"/>
      <c r="B49" s="6"/>
      <c r="C49" s="9">
        <v>5</v>
      </c>
      <c r="D49" s="12">
        <v>21.0532955916129</v>
      </c>
      <c r="E49" s="13">
        <f t="shared" si="38"/>
        <v>18.1819509596667</v>
      </c>
      <c r="F49" s="9" t="s">
        <v>111</v>
      </c>
      <c r="G49" s="6">
        <v>6</v>
      </c>
      <c r="H49" s="11">
        <f t="shared" si="20"/>
        <v>21.0532955916129</v>
      </c>
      <c r="I49" s="11">
        <f t="shared" si="21"/>
        <v>294.203295591613</v>
      </c>
      <c r="J49" s="11">
        <f t="shared" si="22"/>
        <v>0.22337405245081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1.20972521872307</v>
      </c>
      <c r="P49" s="11">
        <f t="shared" si="25"/>
        <v>0.270221224458113</v>
      </c>
      <c r="Q49" s="16">
        <f t="shared" si="26"/>
        <v>0.0486398204024604</v>
      </c>
      <c r="R49" s="11">
        <f t="shared" si="27"/>
        <v>0.1102008</v>
      </c>
      <c r="S49" s="17">
        <f t="shared" si="28"/>
        <v>0.441374476432661</v>
      </c>
      <c r="T49" s="3">
        <v>0.01</v>
      </c>
      <c r="U49" s="18">
        <f t="shared" si="29"/>
        <v>0.00441374476432661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0.0324637447643266</v>
      </c>
      <c r="AR49" s="25">
        <f t="shared" si="35"/>
        <v>61.2226666666667</v>
      </c>
      <c r="AS49" s="1">
        <f t="shared" si="36"/>
        <v>0.18</v>
      </c>
      <c r="AT49" s="2">
        <f>$E$3/12</f>
        <v>88.75</v>
      </c>
      <c r="AU49" s="1">
        <f t="shared" si="37"/>
        <v>212728.915920313</v>
      </c>
    </row>
    <row r="50" s="1" customFormat="1" spans="1:47">
      <c r="A50" s="6"/>
      <c r="B50" s="6"/>
      <c r="C50" s="9">
        <v>6</v>
      </c>
      <c r="D50" s="12">
        <v>21.8451374456667</v>
      </c>
      <c r="E50" s="13">
        <f t="shared" si="38"/>
        <v>21.0532955916129</v>
      </c>
      <c r="F50" s="9" t="s">
        <v>109</v>
      </c>
      <c r="G50" s="6">
        <v>7</v>
      </c>
      <c r="H50" s="11">
        <f t="shared" si="20"/>
        <v>21.8451374456667</v>
      </c>
      <c r="I50" s="11">
        <f t="shared" si="21"/>
        <v>294.995137445667</v>
      </c>
      <c r="J50" s="11">
        <f t="shared" si="22"/>
        <v>0.24412595735519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1.55173066093162</v>
      </c>
      <c r="P50" s="11">
        <f t="shared" si="25"/>
        <v>0.378817733157334</v>
      </c>
      <c r="Q50" s="16">
        <f t="shared" si="26"/>
        <v>0.0681871919683201</v>
      </c>
      <c r="R50" s="11">
        <f t="shared" si="27"/>
        <v>0.1102008</v>
      </c>
      <c r="S50" s="17">
        <f t="shared" si="28"/>
        <v>0.618754055944422</v>
      </c>
      <c r="T50" s="3">
        <v>0.01</v>
      </c>
      <c r="U50" s="18">
        <f t="shared" si="29"/>
        <v>0.00618754055944422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0.0342375405594442</v>
      </c>
      <c r="AR50" s="25">
        <f t="shared" si="35"/>
        <v>61.2226666666667</v>
      </c>
      <c r="AS50" s="1">
        <f t="shared" si="36"/>
        <v>0.18</v>
      </c>
      <c r="AT50" s="2">
        <f>$E$3/12</f>
        <v>88.75</v>
      </c>
      <c r="AU50" s="1">
        <f t="shared" si="37"/>
        <v>224352.271737662</v>
      </c>
    </row>
    <row r="51" s="1" customFormat="1" spans="1:47">
      <c r="A51" s="6"/>
      <c r="B51" s="6"/>
      <c r="C51" s="9">
        <v>7</v>
      </c>
      <c r="D51" s="12">
        <v>20.7647816641936</v>
      </c>
      <c r="E51" s="13">
        <f t="shared" si="38"/>
        <v>21.8451374456667</v>
      </c>
      <c r="F51" s="9" t="s">
        <v>109</v>
      </c>
      <c r="G51" s="6">
        <v>8</v>
      </c>
      <c r="H51" s="11">
        <f t="shared" si="20"/>
        <v>20.7647816641936</v>
      </c>
      <c r="I51" s="11">
        <f t="shared" si="21"/>
        <v>293.914781664194</v>
      </c>
      <c r="J51" s="11">
        <f t="shared" si="22"/>
        <v>0.216233844172488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1.78513959444095</v>
      </c>
      <c r="P51" s="11">
        <f t="shared" si="25"/>
        <v>0.386007596890484</v>
      </c>
      <c r="Q51" s="16">
        <f t="shared" si="26"/>
        <v>0.0694813674402872</v>
      </c>
      <c r="R51" s="11">
        <f t="shared" si="27"/>
        <v>0.1102008</v>
      </c>
      <c r="S51" s="17">
        <f t="shared" si="28"/>
        <v>0.630497849745984</v>
      </c>
      <c r="T51" s="3">
        <v>0.01</v>
      </c>
      <c r="U51" s="18">
        <f t="shared" si="29"/>
        <v>0.00630497849745984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0.0343549784974598</v>
      </c>
      <c r="AR51" s="25">
        <f t="shared" si="35"/>
        <v>61.2226666666667</v>
      </c>
      <c r="AS51" s="1">
        <f t="shared" si="36"/>
        <v>0.18</v>
      </c>
      <c r="AT51" s="2">
        <f>$E$3/12</f>
        <v>88.75</v>
      </c>
      <c r="AU51" s="1">
        <f t="shared" si="37"/>
        <v>225121.820827681</v>
      </c>
    </row>
    <row r="52" s="1" customFormat="1" spans="1:47">
      <c r="A52" s="6"/>
      <c r="B52" s="6"/>
      <c r="C52" s="9">
        <v>8</v>
      </c>
      <c r="D52" s="12">
        <v>21.3832064712903</v>
      </c>
      <c r="E52" s="13">
        <f t="shared" si="38"/>
        <v>20.7647816641936</v>
      </c>
      <c r="F52" s="9" t="s">
        <v>109</v>
      </c>
      <c r="G52" s="6">
        <v>9</v>
      </c>
      <c r="H52" s="11">
        <f t="shared" si="20"/>
        <v>21.3832064712903</v>
      </c>
      <c r="I52" s="11">
        <f t="shared" si="21"/>
        <v>294.53320647129</v>
      </c>
      <c r="J52" s="11">
        <f t="shared" si="22"/>
        <v>0.231810080033433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2.01135866421714</v>
      </c>
      <c r="P52" s="11">
        <f t="shared" si="25"/>
        <v>0.466253212928113</v>
      </c>
      <c r="Q52" s="16">
        <f t="shared" si="26"/>
        <v>0.0839255783270603</v>
      </c>
      <c r="R52" s="11">
        <f t="shared" si="27"/>
        <v>0.1102008</v>
      </c>
      <c r="S52" s="17">
        <f t="shared" si="28"/>
        <v>0.761569592299333</v>
      </c>
      <c r="T52" s="3">
        <v>0.01</v>
      </c>
      <c r="U52" s="18">
        <f t="shared" si="29"/>
        <v>0.00761569592299333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0.0356656959229933</v>
      </c>
      <c r="AR52" s="25">
        <f t="shared" si="35"/>
        <v>61.2226666666667</v>
      </c>
      <c r="AS52" s="1">
        <f t="shared" si="36"/>
        <v>0.18</v>
      </c>
      <c r="AT52" s="2">
        <f>$E$3/12</f>
        <v>88.75</v>
      </c>
      <c r="AU52" s="1">
        <f t="shared" si="37"/>
        <v>233710.709726228</v>
      </c>
    </row>
    <row r="53" s="1" customFormat="1" spans="1:47">
      <c r="A53" s="6"/>
      <c r="B53" s="6"/>
      <c r="C53" s="9">
        <v>9</v>
      </c>
      <c r="D53" s="12">
        <v>18.901612929</v>
      </c>
      <c r="E53" s="13">
        <f t="shared" si="38"/>
        <v>21.3832064712903</v>
      </c>
      <c r="F53" s="9" t="s">
        <v>109</v>
      </c>
      <c r="G53" s="6">
        <v>10</v>
      </c>
      <c r="H53" s="11">
        <f t="shared" si="20"/>
        <v>18.901612929</v>
      </c>
      <c r="I53" s="11">
        <f t="shared" si="21"/>
        <v>292.051612929</v>
      </c>
      <c r="J53" s="11">
        <f t="shared" si="22"/>
        <v>0.17504059136275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2.15733211795569</v>
      </c>
      <c r="P53" s="11">
        <f t="shared" si="25"/>
        <v>0.377620689692817</v>
      </c>
      <c r="Q53" s="16">
        <f t="shared" si="26"/>
        <v>0.0679717241447071</v>
      </c>
      <c r="R53" s="11">
        <f t="shared" si="27"/>
        <v>0.1102008</v>
      </c>
      <c r="S53" s="17">
        <f t="shared" si="28"/>
        <v>0.616798826729997</v>
      </c>
      <c r="T53" s="3">
        <v>0.01</v>
      </c>
      <c r="U53" s="18">
        <f t="shared" si="29"/>
        <v>0.00616798826729997</v>
      </c>
      <c r="V53" s="17"/>
      <c r="W53" s="3"/>
      <c r="X53" s="18"/>
      <c r="Y53" s="19">
        <v>0.04</v>
      </c>
      <c r="Z53" s="3">
        <v>0.29</v>
      </c>
      <c r="AA53" s="20">
        <f t="shared" si="30"/>
        <v>0.0116</v>
      </c>
      <c r="AB53" s="3">
        <v>0.015</v>
      </c>
      <c r="AC53" s="3">
        <v>0.28</v>
      </c>
      <c r="AD53" s="20">
        <f t="shared" si="31"/>
        <v>0.0042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0.0342179882673</v>
      </c>
      <c r="AR53" s="25">
        <f t="shared" si="35"/>
        <v>61.2226666666667</v>
      </c>
      <c r="AS53" s="1">
        <f t="shared" si="36"/>
        <v>0.18</v>
      </c>
      <c r="AT53" s="2">
        <f>$E$3/12</f>
        <v>88.75</v>
      </c>
      <c r="AU53" s="1">
        <f t="shared" si="37"/>
        <v>224224.149183047</v>
      </c>
    </row>
    <row r="54" s="1" customFormat="1" spans="1:47">
      <c r="A54" s="6"/>
      <c r="B54" s="6"/>
      <c r="C54" s="9">
        <v>10</v>
      </c>
      <c r="D54" s="12">
        <v>17.0532170877419</v>
      </c>
      <c r="E54" s="13">
        <f t="shared" si="38"/>
        <v>18.901612929</v>
      </c>
      <c r="F54" s="9" t="s">
        <v>109</v>
      </c>
      <c r="G54" s="6">
        <v>11</v>
      </c>
      <c r="H54" s="11">
        <f t="shared" si="20"/>
        <v>17.0532170877419</v>
      </c>
      <c r="I54" s="11">
        <f t="shared" si="21"/>
        <v>290.203217087742</v>
      </c>
      <c r="J54" s="11">
        <f t="shared" si="22"/>
        <v>0.141552338985513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1.69072585684973</v>
      </c>
      <c r="O54" s="11">
        <f t="shared" si="39"/>
        <v>0.70121223807981</v>
      </c>
      <c r="P54" s="11">
        <f t="shared" si="25"/>
        <v>0.0992582324254634</v>
      </c>
      <c r="Q54" s="16">
        <f t="shared" si="26"/>
        <v>0.0178664818365834</v>
      </c>
      <c r="R54" s="11">
        <f t="shared" si="27"/>
        <v>0.1102008</v>
      </c>
      <c r="S54" s="17">
        <f t="shared" si="28"/>
        <v>0.162126607398344</v>
      </c>
      <c r="T54" s="3">
        <v>0.01</v>
      </c>
      <c r="U54" s="18">
        <f t="shared" si="29"/>
        <v>0.00162126607398344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0.0207212660739834</v>
      </c>
      <c r="AR54" s="25">
        <f t="shared" si="35"/>
        <v>61.2226666666667</v>
      </c>
      <c r="AS54" s="1">
        <f t="shared" si="36"/>
        <v>0.18</v>
      </c>
      <c r="AT54" s="2">
        <f>$E$3/12</f>
        <v>88.75</v>
      </c>
      <c r="AU54" s="1">
        <f t="shared" si="37"/>
        <v>135782.624599078</v>
      </c>
    </row>
    <row r="55" s="1" customFormat="1" spans="1:48">
      <c r="A55" s="6"/>
      <c r="B55" s="6"/>
      <c r="C55" s="9">
        <v>11</v>
      </c>
      <c r="D55" s="12">
        <v>13.868422774</v>
      </c>
      <c r="E55" s="13">
        <f t="shared" si="38"/>
        <v>17.0532170877419</v>
      </c>
      <c r="F55" s="9" t="s">
        <v>111</v>
      </c>
      <c r="G55" s="6">
        <v>12</v>
      </c>
      <c r="H55" s="11">
        <f t="shared" si="20"/>
        <v>13.868422774</v>
      </c>
      <c r="I55" s="11">
        <f t="shared" si="21"/>
        <v>287.018422774</v>
      </c>
      <c r="J55" s="11">
        <f t="shared" si="22"/>
        <v>0.0975510947475118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1.21418067232101</v>
      </c>
      <c r="P55" s="11">
        <f t="shared" si="25"/>
        <v>0.118444653806185</v>
      </c>
      <c r="Q55" s="16">
        <f t="shared" si="26"/>
        <v>0.0213200376851133</v>
      </c>
      <c r="R55" s="11">
        <f t="shared" si="27"/>
        <v>0.1102008</v>
      </c>
      <c r="S55" s="17">
        <f t="shared" si="28"/>
        <v>0.193465362185331</v>
      </c>
      <c r="T55" s="3">
        <v>0.01</v>
      </c>
      <c r="U55" s="18">
        <f t="shared" si="29"/>
        <v>0.00193465362185331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0.0210346536218533</v>
      </c>
      <c r="AR55" s="25">
        <f t="shared" si="35"/>
        <v>61.2226666666667</v>
      </c>
      <c r="AS55" s="1">
        <f t="shared" si="36"/>
        <v>0.18</v>
      </c>
      <c r="AT55" s="2">
        <f>$E$3/12</f>
        <v>88.75</v>
      </c>
      <c r="AU55" s="1">
        <f t="shared" si="37"/>
        <v>137836.195245511</v>
      </c>
      <c r="AV55" s="1">
        <f>SUM(AU44:AU55)</f>
        <v>2196967.95218031</v>
      </c>
    </row>
    <row r="56" s="1" customFormat="1" spans="1:46">
      <c r="A56" s="6"/>
      <c r="B56" s="6"/>
      <c r="C56" s="9">
        <v>12</v>
      </c>
      <c r="D56" s="12">
        <v>8.59146021819355</v>
      </c>
      <c r="E56" s="13">
        <f t="shared" si="38"/>
        <v>13.868422774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10</v>
      </c>
      <c r="E60" s="9"/>
      <c r="F60" s="9"/>
      <c r="G60" s="6">
        <v>1</v>
      </c>
      <c r="H60" s="11">
        <f t="shared" ref="H60:H71" si="40">E61</f>
        <v>10</v>
      </c>
      <c r="I60" s="11">
        <f t="shared" ref="I60:I71" si="41">H60+273.15</f>
        <v>283.15</v>
      </c>
      <c r="J60" s="11">
        <f t="shared" ref="J60:J71" si="42">EXP(($C$18*(I60-$C$16))/($C$19*I60*$C$16))</f>
        <v>0.0613689768727766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0.0846707773913698</v>
      </c>
      <c r="Q60" s="16">
        <f t="shared" ref="Q60:Q71" si="46">P60*$B$62</f>
        <v>0.00846707773913698</v>
      </c>
      <c r="R60" s="11">
        <f t="shared" ref="R60:R71" si="47">L60*$B$62</f>
        <v>0.13797</v>
      </c>
      <c r="S60" s="17">
        <f t="shared" ref="S60:S71" si="48">Q60/R60</f>
        <v>0.0613689768727766</v>
      </c>
      <c r="T60" s="3">
        <v>0.01</v>
      </c>
      <c r="U60" s="18">
        <f t="shared" ref="U60:U71" si="49">S60*T60</f>
        <v>0.000613689768727766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0.0129136897687278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3.29166666666667</v>
      </c>
      <c r="AU60" s="1">
        <f t="shared" ref="AU60:AU71" si="57">AT60*10000*AS60*0.67*AR60*AQ60</f>
        <v>3929.39479488855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9.04153927277419</v>
      </c>
      <c r="E61" s="13">
        <f t="shared" ref="E61:E72" si="58">D60</f>
        <v>10</v>
      </c>
      <c r="F61" s="9" t="s">
        <v>109</v>
      </c>
      <c r="G61" s="6">
        <v>2</v>
      </c>
      <c r="H61" s="11">
        <f t="shared" si="40"/>
        <v>9.04153927277419</v>
      </c>
      <c r="I61" s="11">
        <f t="shared" si="41"/>
        <v>282.191539272774</v>
      </c>
      <c r="J61" s="11">
        <f t="shared" si="42"/>
        <v>0.0546040482862771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2.67472922260863</v>
      </c>
      <c r="P61" s="11">
        <f t="shared" si="45"/>
        <v>0.146051043624038</v>
      </c>
      <c r="Q61" s="16">
        <f t="shared" si="46"/>
        <v>0.0146051043624038</v>
      </c>
      <c r="R61" s="11">
        <f t="shared" si="47"/>
        <v>0.13797</v>
      </c>
      <c r="S61" s="17">
        <f t="shared" si="48"/>
        <v>0.105857101996114</v>
      </c>
      <c r="T61" s="3">
        <v>0.01</v>
      </c>
      <c r="U61" s="18">
        <f t="shared" si="49"/>
        <v>0.00105857101996114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0.0133585710199611</v>
      </c>
      <c r="AR61" s="25">
        <f t="shared" si="55"/>
        <v>137.97</v>
      </c>
      <c r="AS61" s="1">
        <f t="shared" si="56"/>
        <v>0.1</v>
      </c>
      <c r="AT61" s="2">
        <f>$E$5/12</f>
        <v>3.29166666666667</v>
      </c>
      <c r="AU61" s="1">
        <f t="shared" si="57"/>
        <v>4064.76385704251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11.9239903539286</v>
      </c>
      <c r="E62" s="13">
        <f t="shared" si="58"/>
        <v>9.04153927277419</v>
      </c>
      <c r="F62" s="9" t="s">
        <v>109</v>
      </c>
      <c r="G62" s="6">
        <v>3</v>
      </c>
      <c r="H62" s="11">
        <f t="shared" si="40"/>
        <v>11.9239903539286</v>
      </c>
      <c r="I62" s="11">
        <f t="shared" si="41"/>
        <v>285.073990353929</v>
      </c>
      <c r="J62" s="11">
        <f t="shared" si="42"/>
        <v>0.0774000995704135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3.90837817898459</v>
      </c>
      <c r="P62" s="11">
        <f t="shared" si="45"/>
        <v>0.302508860212239</v>
      </c>
      <c r="Q62" s="16">
        <f t="shared" si="46"/>
        <v>0.0302508860212239</v>
      </c>
      <c r="R62" s="11">
        <f t="shared" si="47"/>
        <v>0.13797</v>
      </c>
      <c r="S62" s="17">
        <f t="shared" si="48"/>
        <v>0.219256983556018</v>
      </c>
      <c r="T62" s="3">
        <v>0.01</v>
      </c>
      <c r="U62" s="18">
        <f t="shared" si="49"/>
        <v>0.00219256983556018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0.0144925698355602</v>
      </c>
      <c r="AR62" s="25">
        <f t="shared" si="55"/>
        <v>137.97</v>
      </c>
      <c r="AS62" s="1">
        <f t="shared" si="56"/>
        <v>0.1</v>
      </c>
      <c r="AT62" s="2">
        <f>$E$5/12</f>
        <v>3.29166666666667</v>
      </c>
      <c r="AU62" s="1">
        <f t="shared" si="57"/>
        <v>4409.81853337641</v>
      </c>
    </row>
    <row r="63" s="1" customFormat="1" spans="1:47">
      <c r="A63" s="6"/>
      <c r="B63" s="6"/>
      <c r="C63" s="9">
        <v>3</v>
      </c>
      <c r="D63" s="12">
        <v>13.6486402287097</v>
      </c>
      <c r="E63" s="13">
        <f t="shared" si="58"/>
        <v>11.9239903539286</v>
      </c>
      <c r="F63" s="9" t="s">
        <v>109</v>
      </c>
      <c r="G63" s="6">
        <v>4</v>
      </c>
      <c r="H63" s="11">
        <f t="shared" si="40"/>
        <v>13.6486402287097</v>
      </c>
      <c r="I63" s="11">
        <f t="shared" si="41"/>
        <v>286.79864022871</v>
      </c>
      <c r="J63" s="11">
        <f t="shared" si="42"/>
        <v>0.0950477462285114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4.98556931877235</v>
      </c>
      <c r="P63" s="11">
        <f t="shared" si="45"/>
        <v>0.473867127415327</v>
      </c>
      <c r="Q63" s="16">
        <f t="shared" si="46"/>
        <v>0.0473867127415327</v>
      </c>
      <c r="R63" s="11">
        <f t="shared" si="47"/>
        <v>0.13797</v>
      </c>
      <c r="S63" s="17">
        <f t="shared" si="48"/>
        <v>0.343456640875065</v>
      </c>
      <c r="T63" s="3">
        <v>0.01</v>
      </c>
      <c r="U63" s="18">
        <f t="shared" si="49"/>
        <v>0.00343456640875065</v>
      </c>
      <c r="V63" s="17"/>
      <c r="W63" s="3"/>
      <c r="X63" s="18"/>
      <c r="Y63" s="19">
        <v>0.04</v>
      </c>
      <c r="Z63" s="3">
        <v>0.06</v>
      </c>
      <c r="AA63" s="20">
        <f t="shared" si="50"/>
        <v>0.0024</v>
      </c>
      <c r="AB63" s="3">
        <v>0.015</v>
      </c>
      <c r="AC63" s="3">
        <v>0.63</v>
      </c>
      <c r="AD63" s="20">
        <f t="shared" si="51"/>
        <v>0.00945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0.0214845664087506</v>
      </c>
      <c r="AR63" s="25">
        <f t="shared" si="55"/>
        <v>137.97</v>
      </c>
      <c r="AS63" s="1">
        <f t="shared" si="56"/>
        <v>0.1</v>
      </c>
      <c r="AT63" s="2">
        <f>$E$5/12</f>
        <v>3.29166666666667</v>
      </c>
      <c r="AU63" s="1">
        <f t="shared" si="57"/>
        <v>6537.35260246222</v>
      </c>
    </row>
    <row r="64" s="1" customFormat="1" spans="1:47">
      <c r="A64" s="6"/>
      <c r="B64" s="6"/>
      <c r="C64" s="9">
        <v>4</v>
      </c>
      <c r="D64" s="12">
        <v>18.1819509596667</v>
      </c>
      <c r="E64" s="13">
        <f t="shared" si="58"/>
        <v>13.6486402287097</v>
      </c>
      <c r="F64" s="9" t="s">
        <v>109</v>
      </c>
      <c r="G64" s="6">
        <v>5</v>
      </c>
      <c r="H64" s="11">
        <f t="shared" si="40"/>
        <v>18.1819509596667</v>
      </c>
      <c r="I64" s="11">
        <f t="shared" si="41"/>
        <v>291.331950959667</v>
      </c>
      <c r="J64" s="11">
        <f t="shared" si="42"/>
        <v>0.161202548963648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4.28611708178918</v>
      </c>
      <c r="O64" s="11">
        <f t="shared" si="59"/>
        <v>1.60528510956785</v>
      </c>
      <c r="P64" s="11">
        <f t="shared" si="45"/>
        <v>0.258776051475726</v>
      </c>
      <c r="Q64" s="16">
        <f t="shared" si="46"/>
        <v>0.0258776051475726</v>
      </c>
      <c r="R64" s="11">
        <f t="shared" si="47"/>
        <v>0.13797</v>
      </c>
      <c r="S64" s="17">
        <f t="shared" si="48"/>
        <v>0.187559651718291</v>
      </c>
      <c r="T64" s="3">
        <v>0.01</v>
      </c>
      <c r="U64" s="18">
        <f t="shared" si="49"/>
        <v>0.00187559651718291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0.0199255965171829</v>
      </c>
      <c r="AR64" s="25">
        <f t="shared" si="55"/>
        <v>137.97</v>
      </c>
      <c r="AS64" s="1">
        <f t="shared" si="56"/>
        <v>0.1</v>
      </c>
      <c r="AT64" s="2">
        <f>$E$5/12</f>
        <v>3.29166666666667</v>
      </c>
      <c r="AU64" s="1">
        <f t="shared" si="57"/>
        <v>6062.98715873376</v>
      </c>
    </row>
    <row r="65" s="1" customFormat="1" spans="1:47">
      <c r="A65" s="6"/>
      <c r="B65" s="6"/>
      <c r="C65" s="9">
        <v>5</v>
      </c>
      <c r="D65" s="12">
        <v>21.0532955916129</v>
      </c>
      <c r="E65" s="13">
        <f t="shared" si="58"/>
        <v>18.1819509596667</v>
      </c>
      <c r="F65" s="9" t="s">
        <v>111</v>
      </c>
      <c r="G65" s="6">
        <v>6</v>
      </c>
      <c r="H65" s="11">
        <f t="shared" si="40"/>
        <v>21.0532955916129</v>
      </c>
      <c r="I65" s="11">
        <f t="shared" si="41"/>
        <v>294.203295591613</v>
      </c>
      <c r="J65" s="11">
        <f t="shared" si="42"/>
        <v>0.22337405245081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2.72620905809212</v>
      </c>
      <c r="P65" s="11">
        <f t="shared" si="45"/>
        <v>0.608964365134142</v>
      </c>
      <c r="Q65" s="16">
        <f t="shared" si="46"/>
        <v>0.0608964365134142</v>
      </c>
      <c r="R65" s="11">
        <f t="shared" si="47"/>
        <v>0.13797</v>
      </c>
      <c r="S65" s="17">
        <f t="shared" si="48"/>
        <v>0.441374476432661</v>
      </c>
      <c r="T65" s="3">
        <v>0.01</v>
      </c>
      <c r="U65" s="18">
        <f t="shared" si="49"/>
        <v>0.00441374476432661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0.0224637447643266</v>
      </c>
      <c r="AR65" s="25">
        <f t="shared" si="55"/>
        <v>137.97</v>
      </c>
      <c r="AS65" s="1">
        <f t="shared" si="56"/>
        <v>0.1</v>
      </c>
      <c r="AT65" s="2">
        <f>$E$5/12</f>
        <v>3.29166666666667</v>
      </c>
      <c r="AU65" s="1">
        <f t="shared" si="57"/>
        <v>6835.29830214792</v>
      </c>
    </row>
    <row r="66" s="1" customFormat="1" spans="1:47">
      <c r="A66" s="6"/>
      <c r="B66" s="6"/>
      <c r="C66" s="9">
        <v>6</v>
      </c>
      <c r="D66" s="12">
        <v>21.8451374456667</v>
      </c>
      <c r="E66" s="13">
        <f t="shared" si="58"/>
        <v>21.0532955916129</v>
      </c>
      <c r="F66" s="9" t="s">
        <v>109</v>
      </c>
      <c r="G66" s="6">
        <v>7</v>
      </c>
      <c r="H66" s="11">
        <f t="shared" si="40"/>
        <v>21.8451374456667</v>
      </c>
      <c r="I66" s="11">
        <f t="shared" si="41"/>
        <v>294.995137445667</v>
      </c>
      <c r="J66" s="11">
        <f t="shared" si="42"/>
        <v>0.24412595735519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3.49694469295798</v>
      </c>
      <c r="P66" s="11">
        <f t="shared" si="45"/>
        <v>0.853694970986519</v>
      </c>
      <c r="Q66" s="16">
        <f t="shared" si="46"/>
        <v>0.0853694970986519</v>
      </c>
      <c r="R66" s="11">
        <f t="shared" si="47"/>
        <v>0.13797</v>
      </c>
      <c r="S66" s="17">
        <f t="shared" si="48"/>
        <v>0.618754055944422</v>
      </c>
      <c r="T66" s="3">
        <v>0.01</v>
      </c>
      <c r="U66" s="18">
        <f t="shared" si="49"/>
        <v>0.00618754055944422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0.0242375405594442</v>
      </c>
      <c r="AR66" s="25">
        <f t="shared" si="55"/>
        <v>137.97</v>
      </c>
      <c r="AS66" s="1">
        <f t="shared" si="56"/>
        <v>0.1</v>
      </c>
      <c r="AT66" s="2">
        <f>$E$5/12</f>
        <v>3.29166666666667</v>
      </c>
      <c r="AU66" s="1">
        <f t="shared" si="57"/>
        <v>7375.03125913819</v>
      </c>
    </row>
    <row r="67" s="1" customFormat="1" spans="1:47">
      <c r="A67" s="6"/>
      <c r="B67" s="6"/>
      <c r="C67" s="9">
        <v>7</v>
      </c>
      <c r="D67" s="12">
        <v>20.7647816641936</v>
      </c>
      <c r="E67" s="13">
        <f t="shared" si="58"/>
        <v>21.8451374456667</v>
      </c>
      <c r="F67" s="9" t="s">
        <v>109</v>
      </c>
      <c r="G67" s="6">
        <v>8</v>
      </c>
      <c r="H67" s="11">
        <f t="shared" si="40"/>
        <v>20.7647816641936</v>
      </c>
      <c r="I67" s="11">
        <f t="shared" si="41"/>
        <v>293.914781664194</v>
      </c>
      <c r="J67" s="11">
        <f t="shared" si="42"/>
        <v>0.216233844172488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4.02294972197146</v>
      </c>
      <c r="P67" s="11">
        <f t="shared" si="45"/>
        <v>0.869897883294533</v>
      </c>
      <c r="Q67" s="16">
        <f t="shared" si="46"/>
        <v>0.0869897883294533</v>
      </c>
      <c r="R67" s="11">
        <f t="shared" si="47"/>
        <v>0.13797</v>
      </c>
      <c r="S67" s="17">
        <f t="shared" si="48"/>
        <v>0.630497849745983</v>
      </c>
      <c r="T67" s="3">
        <v>0.01</v>
      </c>
      <c r="U67" s="18">
        <f t="shared" si="49"/>
        <v>0.00630497849745983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0.0243549784974598</v>
      </c>
      <c r="AR67" s="25">
        <f t="shared" si="55"/>
        <v>137.97</v>
      </c>
      <c r="AS67" s="1">
        <f t="shared" si="56"/>
        <v>0.1</v>
      </c>
      <c r="AT67" s="2">
        <f>$E$5/12</f>
        <v>3.29166666666667</v>
      </c>
      <c r="AU67" s="1">
        <f t="shared" si="57"/>
        <v>7410.76543199082</v>
      </c>
    </row>
    <row r="68" s="1" customFormat="1" spans="1:47">
      <c r="A68" s="6"/>
      <c r="B68" s="6"/>
      <c r="C68" s="9">
        <v>8</v>
      </c>
      <c r="D68" s="12">
        <v>21.3832064712903</v>
      </c>
      <c r="E68" s="13">
        <f t="shared" si="58"/>
        <v>20.7647816641936</v>
      </c>
      <c r="F68" s="9" t="s">
        <v>109</v>
      </c>
      <c r="G68" s="6">
        <v>9</v>
      </c>
      <c r="H68" s="11">
        <f t="shared" si="40"/>
        <v>21.3832064712903</v>
      </c>
      <c r="I68" s="11">
        <f t="shared" si="41"/>
        <v>294.53320647129</v>
      </c>
      <c r="J68" s="11">
        <f t="shared" si="42"/>
        <v>0.231810080033433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4.53275183867693</v>
      </c>
      <c r="P68" s="11">
        <f t="shared" si="45"/>
        <v>1.05073756649539</v>
      </c>
      <c r="Q68" s="16">
        <f t="shared" si="46"/>
        <v>0.105073756649539</v>
      </c>
      <c r="R68" s="11">
        <f t="shared" si="47"/>
        <v>0.13797</v>
      </c>
      <c r="S68" s="17">
        <f t="shared" si="48"/>
        <v>0.761569592299332</v>
      </c>
      <c r="T68" s="3">
        <v>0.01</v>
      </c>
      <c r="U68" s="18">
        <f t="shared" si="49"/>
        <v>0.00761569592299332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0.0256656959229933</v>
      </c>
      <c r="AR68" s="25">
        <f t="shared" si="55"/>
        <v>137.97</v>
      </c>
      <c r="AS68" s="1">
        <f t="shared" si="56"/>
        <v>0.1</v>
      </c>
      <c r="AT68" s="2">
        <f>$E$5/12</f>
        <v>3.29166666666667</v>
      </c>
      <c r="AU68" s="1">
        <f t="shared" si="57"/>
        <v>7809.5922833167</v>
      </c>
    </row>
    <row r="69" s="1" customFormat="1" spans="1:47">
      <c r="A69" s="6"/>
      <c r="B69" s="6"/>
      <c r="C69" s="9">
        <v>9</v>
      </c>
      <c r="D69" s="12">
        <v>18.901612929</v>
      </c>
      <c r="E69" s="13">
        <f t="shared" si="58"/>
        <v>21.3832064712903</v>
      </c>
      <c r="F69" s="9" t="s">
        <v>109</v>
      </c>
      <c r="G69" s="6">
        <v>10</v>
      </c>
      <c r="H69" s="11">
        <f t="shared" si="40"/>
        <v>18.901612929</v>
      </c>
      <c r="I69" s="11">
        <f t="shared" si="41"/>
        <v>292.051612929</v>
      </c>
      <c r="J69" s="11">
        <f t="shared" si="42"/>
        <v>0.17504059136275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4.86171427218154</v>
      </c>
      <c r="P69" s="11">
        <f t="shared" si="45"/>
        <v>0.850997341239377</v>
      </c>
      <c r="Q69" s="16">
        <f t="shared" si="46"/>
        <v>0.0850997341239377</v>
      </c>
      <c r="R69" s="11">
        <f t="shared" si="47"/>
        <v>0.13797</v>
      </c>
      <c r="S69" s="17">
        <f t="shared" si="48"/>
        <v>0.616798826729997</v>
      </c>
      <c r="T69" s="3">
        <v>0.01</v>
      </c>
      <c r="U69" s="18">
        <f t="shared" si="49"/>
        <v>0.00616798826729997</v>
      </c>
      <c r="V69" s="17"/>
      <c r="W69" s="3"/>
      <c r="X69" s="18"/>
      <c r="Y69" s="19">
        <v>0.04</v>
      </c>
      <c r="Z69" s="3">
        <v>0.06</v>
      </c>
      <c r="AA69" s="20">
        <f t="shared" si="50"/>
        <v>0.0024</v>
      </c>
      <c r="AB69" s="3">
        <v>0.015</v>
      </c>
      <c r="AC69" s="3">
        <v>0.63</v>
      </c>
      <c r="AD69" s="20">
        <f t="shared" si="51"/>
        <v>0.00945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0.0242179882673</v>
      </c>
      <c r="AR69" s="25">
        <f t="shared" si="55"/>
        <v>137.97</v>
      </c>
      <c r="AS69" s="1">
        <f t="shared" si="56"/>
        <v>0.1</v>
      </c>
      <c r="AT69" s="2">
        <f>$E$5/12</f>
        <v>3.29166666666667</v>
      </c>
      <c r="AU69" s="1">
        <f t="shared" si="57"/>
        <v>7369.08186153334</v>
      </c>
    </row>
    <row r="70" s="1" customFormat="1" spans="1:47">
      <c r="A70" s="6"/>
      <c r="B70" s="6"/>
      <c r="C70" s="9">
        <v>10</v>
      </c>
      <c r="D70" s="12">
        <v>17.0532170877419</v>
      </c>
      <c r="E70" s="13">
        <f t="shared" si="58"/>
        <v>18.901612929</v>
      </c>
      <c r="F70" s="9" t="s">
        <v>109</v>
      </c>
      <c r="G70" s="6">
        <v>11</v>
      </c>
      <c r="H70" s="11">
        <f t="shared" si="40"/>
        <v>17.0532170877419</v>
      </c>
      <c r="I70" s="11">
        <f t="shared" si="41"/>
        <v>290.203217087742</v>
      </c>
      <c r="J70" s="11">
        <f t="shared" si="42"/>
        <v>0.141552338985513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3.81018108439506</v>
      </c>
      <c r="O70" s="11">
        <f t="shared" si="59"/>
        <v>1.58023584654711</v>
      </c>
      <c r="P70" s="11">
        <f t="shared" si="45"/>
        <v>0.223686080227495</v>
      </c>
      <c r="Q70" s="16">
        <f t="shared" si="46"/>
        <v>0.0223686080227495</v>
      </c>
      <c r="R70" s="11">
        <f t="shared" si="47"/>
        <v>0.13797</v>
      </c>
      <c r="S70" s="17">
        <f t="shared" si="48"/>
        <v>0.162126607398344</v>
      </c>
      <c r="T70" s="3">
        <v>0.01</v>
      </c>
      <c r="U70" s="18">
        <f t="shared" si="49"/>
        <v>0.00162126607398344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0.0139212660739834</v>
      </c>
      <c r="AR70" s="25">
        <f t="shared" si="55"/>
        <v>137.97</v>
      </c>
      <c r="AS70" s="1">
        <f t="shared" si="56"/>
        <v>0.1</v>
      </c>
      <c r="AT70" s="2">
        <f>$E$5/12</f>
        <v>3.29166666666667</v>
      </c>
      <c r="AU70" s="1">
        <f t="shared" si="57"/>
        <v>4235.98146068505</v>
      </c>
    </row>
    <row r="71" s="1" customFormat="1" spans="1:48">
      <c r="A71" s="6"/>
      <c r="B71" s="6"/>
      <c r="C71" s="9">
        <v>11</v>
      </c>
      <c r="D71" s="12">
        <v>13.868422774</v>
      </c>
      <c r="E71" s="13">
        <f t="shared" si="58"/>
        <v>17.0532170877419</v>
      </c>
      <c r="F71" s="9" t="s">
        <v>111</v>
      </c>
      <c r="G71" s="6">
        <v>12</v>
      </c>
      <c r="H71" s="11">
        <f t="shared" si="40"/>
        <v>13.868422774</v>
      </c>
      <c r="I71" s="11">
        <f t="shared" si="41"/>
        <v>287.018422774</v>
      </c>
      <c r="J71" s="11">
        <f t="shared" si="42"/>
        <v>0.0975510947475118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2.73624976631961</v>
      </c>
      <c r="P71" s="11">
        <f t="shared" si="45"/>
        <v>0.266924160207101</v>
      </c>
      <c r="Q71" s="16">
        <f t="shared" si="46"/>
        <v>0.0266924160207101</v>
      </c>
      <c r="R71" s="11">
        <f t="shared" si="47"/>
        <v>0.13797</v>
      </c>
      <c r="S71" s="17">
        <f t="shared" si="48"/>
        <v>0.193465362185331</v>
      </c>
      <c r="T71" s="3">
        <v>0.01</v>
      </c>
      <c r="U71" s="18">
        <f t="shared" si="49"/>
        <v>0.00193465362185331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0.0142346536218533</v>
      </c>
      <c r="AR71" s="25">
        <f t="shared" si="55"/>
        <v>137.97</v>
      </c>
      <c r="AS71" s="1">
        <f t="shared" si="56"/>
        <v>0.1</v>
      </c>
      <c r="AT71" s="2">
        <f>$E$5/12</f>
        <v>3.29166666666667</v>
      </c>
      <c r="AU71" s="1">
        <f t="shared" si="57"/>
        <v>4331.33944290674</v>
      </c>
      <c r="AV71" s="1">
        <f>SUM(AU60:AU71)</f>
        <v>70371.4069882222</v>
      </c>
    </row>
    <row r="72" s="1" customFormat="1" spans="1:46">
      <c r="A72" s="6"/>
      <c r="B72" s="6"/>
      <c r="C72" s="9">
        <v>12</v>
      </c>
      <c r="D72" s="12">
        <v>8.59146021819355</v>
      </c>
      <c r="E72" s="13">
        <f t="shared" si="58"/>
        <v>13.868422774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10</v>
      </c>
      <c r="E76" s="9"/>
      <c r="F76" s="9"/>
      <c r="G76" s="6">
        <v>1</v>
      </c>
      <c r="H76" s="11">
        <f t="shared" ref="H76:H87" si="60">E77</f>
        <v>10</v>
      </c>
      <c r="I76" s="11">
        <f t="shared" ref="I76:I87" si="61">H76+273.15</f>
        <v>283.15</v>
      </c>
      <c r="J76" s="11">
        <f t="shared" ref="J76:J87" si="62">EXP(($C$18*(I76-$C$16))/($C$19*I76*$C$16))</f>
        <v>0.0613689768727766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0.00480286398209864</v>
      </c>
      <c r="Q76" s="16">
        <f t="shared" ref="Q76:Q87" si="66">P76*$B$78</f>
        <v>0.000624372317672824</v>
      </c>
      <c r="R76" s="11">
        <f t="shared" ref="R76:R87" si="67">L76*$B$78</f>
        <v>0.0101740708333333</v>
      </c>
      <c r="S76" s="17">
        <f t="shared" ref="S76:S87" si="68">Q76/R76</f>
        <v>0.0613689768727767</v>
      </c>
      <c r="T76" s="3">
        <v>0.01</v>
      </c>
      <c r="U76" s="18">
        <f t="shared" ref="U76:U87" si="69">S76*T76</f>
        <v>0.000613689768727767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0.0122136897687278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70.35</v>
      </c>
      <c r="AU76" s="1">
        <f t="shared" ref="AU76:AU87" si="77">AT76*10000*AS76*0.67*AR76*AQ76</f>
        <v>5857.071773721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9.04153927277419</v>
      </c>
      <c r="E77" s="13">
        <f t="shared" ref="E77:E88" si="78">D76</f>
        <v>10</v>
      </c>
      <c r="F77" s="9" t="s">
        <v>109</v>
      </c>
      <c r="G77" s="6">
        <v>2</v>
      </c>
      <c r="H77" s="11">
        <f t="shared" si="60"/>
        <v>9.04153927277419</v>
      </c>
      <c r="I77" s="11">
        <f t="shared" si="61"/>
        <v>282.191539272774</v>
      </c>
      <c r="J77" s="11">
        <f t="shared" si="62"/>
        <v>0.0546040482862771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0.151721302684568</v>
      </c>
      <c r="P77" s="11">
        <f t="shared" si="65"/>
        <v>0.00828459733784501</v>
      </c>
      <c r="Q77" s="16">
        <f t="shared" si="66"/>
        <v>0.00107699765391985</v>
      </c>
      <c r="R77" s="11">
        <f t="shared" si="67"/>
        <v>0.0101740708333333</v>
      </c>
      <c r="S77" s="17">
        <f t="shared" si="68"/>
        <v>0.105857101996114</v>
      </c>
      <c r="T77" s="3">
        <v>0.01</v>
      </c>
      <c r="U77" s="18">
        <f t="shared" si="69"/>
        <v>0.00105857101996114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0.0126585710199611</v>
      </c>
      <c r="AR77" s="25">
        <f t="shared" si="74"/>
        <v>7.82620833333333</v>
      </c>
      <c r="AS77" s="1">
        <f t="shared" si="75"/>
        <v>0.13</v>
      </c>
      <c r="AT77" s="2">
        <f t="shared" si="76"/>
        <v>70.35</v>
      </c>
      <c r="AU77" s="1">
        <f t="shared" si="77"/>
        <v>6070.41446283435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11.9239903539286</v>
      </c>
      <c r="E78" s="13">
        <f t="shared" si="78"/>
        <v>9.04153927277419</v>
      </c>
      <c r="F78" s="9" t="s">
        <v>109</v>
      </c>
      <c r="G78" s="6">
        <v>3</v>
      </c>
      <c r="H78" s="11">
        <f t="shared" si="60"/>
        <v>11.9239903539286</v>
      </c>
      <c r="I78" s="11">
        <f t="shared" si="61"/>
        <v>285.073990353929</v>
      </c>
      <c r="J78" s="11">
        <f t="shared" si="62"/>
        <v>0.0774000995704135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0.221698788680056</v>
      </c>
      <c r="P78" s="11">
        <f t="shared" si="65"/>
        <v>0.0171595083184764</v>
      </c>
      <c r="Q78" s="16">
        <f t="shared" si="66"/>
        <v>0.00223073608140193</v>
      </c>
      <c r="R78" s="11">
        <f t="shared" si="67"/>
        <v>0.0101740708333333</v>
      </c>
      <c r="S78" s="17">
        <f t="shared" si="68"/>
        <v>0.219256983556019</v>
      </c>
      <c r="T78" s="3">
        <v>0.01</v>
      </c>
      <c r="U78" s="18">
        <f t="shared" si="69"/>
        <v>0.00219256983556019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0.0137925698355602</v>
      </c>
      <c r="AR78" s="25">
        <f t="shared" si="74"/>
        <v>7.82620833333333</v>
      </c>
      <c r="AS78" s="1">
        <f t="shared" si="75"/>
        <v>0.13</v>
      </c>
      <c r="AT78" s="2">
        <f t="shared" si="76"/>
        <v>70.35</v>
      </c>
      <c r="AU78" s="1">
        <f t="shared" si="77"/>
        <v>6614.2233019359</v>
      </c>
    </row>
    <row r="79" s="1" customFormat="1" spans="1:47">
      <c r="A79" s="6"/>
      <c r="B79" s="6"/>
      <c r="C79" s="9">
        <v>3</v>
      </c>
      <c r="D79" s="12">
        <v>13.6486402287097</v>
      </c>
      <c r="E79" s="13">
        <f t="shared" si="78"/>
        <v>11.9239903539286</v>
      </c>
      <c r="F79" s="9" t="s">
        <v>109</v>
      </c>
      <c r="G79" s="6">
        <v>4</v>
      </c>
      <c r="H79" s="11">
        <f t="shared" si="60"/>
        <v>13.6486402287097</v>
      </c>
      <c r="I79" s="11">
        <f t="shared" si="61"/>
        <v>286.79864022871</v>
      </c>
      <c r="J79" s="11">
        <f t="shared" si="62"/>
        <v>0.0950477462285114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0.282801363694913</v>
      </c>
      <c r="P79" s="11">
        <f t="shared" si="65"/>
        <v>0.026879632249551</v>
      </c>
      <c r="Q79" s="16">
        <f t="shared" si="66"/>
        <v>0.00349435219244164</v>
      </c>
      <c r="R79" s="11">
        <f t="shared" si="67"/>
        <v>0.0101740708333333</v>
      </c>
      <c r="S79" s="17">
        <f t="shared" si="68"/>
        <v>0.343456640875066</v>
      </c>
      <c r="T79" s="3">
        <v>0.01</v>
      </c>
      <c r="U79" s="18">
        <f t="shared" si="69"/>
        <v>0.00343456640875066</v>
      </c>
      <c r="V79" s="17"/>
      <c r="W79" s="3"/>
      <c r="X79" s="18"/>
      <c r="Y79" s="19">
        <v>0.04</v>
      </c>
      <c r="Z79" s="3">
        <v>0.17</v>
      </c>
      <c r="AA79" s="20">
        <f t="shared" si="70"/>
        <v>0.0068</v>
      </c>
      <c r="AB79" s="3">
        <v>0.015</v>
      </c>
      <c r="AC79" s="3">
        <v>0.03</v>
      </c>
      <c r="AD79" s="20">
        <f t="shared" si="71"/>
        <v>0.00045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0.0225345664087507</v>
      </c>
      <c r="AR79" s="25">
        <f t="shared" si="74"/>
        <v>7.82620833333333</v>
      </c>
      <c r="AS79" s="1">
        <f t="shared" si="75"/>
        <v>0.13</v>
      </c>
      <c r="AT79" s="2">
        <f t="shared" si="76"/>
        <v>70.35</v>
      </c>
      <c r="AU79" s="1">
        <f t="shared" si="77"/>
        <v>10806.445500497</v>
      </c>
    </row>
    <row r="80" s="1" customFormat="1" spans="1:47">
      <c r="A80" s="6"/>
      <c r="B80" s="6"/>
      <c r="C80" s="9">
        <v>4</v>
      </c>
      <c r="D80" s="12">
        <v>18.1819509596667</v>
      </c>
      <c r="E80" s="13">
        <f t="shared" si="78"/>
        <v>13.6486402287097</v>
      </c>
      <c r="F80" s="9" t="s">
        <v>109</v>
      </c>
      <c r="G80" s="6">
        <v>5</v>
      </c>
      <c r="H80" s="11">
        <f t="shared" si="60"/>
        <v>18.1819509596667</v>
      </c>
      <c r="I80" s="11">
        <f t="shared" si="61"/>
        <v>291.331950959667</v>
      </c>
      <c r="J80" s="11">
        <f t="shared" si="62"/>
        <v>0.161202548963648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0.243125644873094</v>
      </c>
      <c r="O80" s="11">
        <f t="shared" si="79"/>
        <v>0.0910581699056014</v>
      </c>
      <c r="P80" s="11">
        <f t="shared" si="65"/>
        <v>0.0146788090927479</v>
      </c>
      <c r="Q80" s="16">
        <f t="shared" si="66"/>
        <v>0.00190824518205722</v>
      </c>
      <c r="R80" s="11">
        <f t="shared" si="67"/>
        <v>0.0101740708333333</v>
      </c>
      <c r="S80" s="17">
        <f t="shared" si="68"/>
        <v>0.187559651718292</v>
      </c>
      <c r="T80" s="3">
        <v>0.01</v>
      </c>
      <c r="U80" s="18">
        <f t="shared" si="69"/>
        <v>0.00187559651718292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0.0209755965171829</v>
      </c>
      <c r="AR80" s="25">
        <f t="shared" si="74"/>
        <v>7.82620833333333</v>
      </c>
      <c r="AS80" s="1">
        <f t="shared" si="75"/>
        <v>0.13</v>
      </c>
      <c r="AT80" s="2">
        <f t="shared" si="76"/>
        <v>70.35</v>
      </c>
      <c r="AU80" s="1">
        <f t="shared" si="77"/>
        <v>10058.8418916874</v>
      </c>
    </row>
    <row r="81" s="1" customFormat="1" spans="1:47">
      <c r="A81" s="6"/>
      <c r="B81" s="6"/>
      <c r="C81" s="9">
        <v>5</v>
      </c>
      <c r="D81" s="12">
        <v>21.0532955916129</v>
      </c>
      <c r="E81" s="13">
        <f t="shared" si="78"/>
        <v>18.1819509596667</v>
      </c>
      <c r="F81" s="9" t="s">
        <v>111</v>
      </c>
      <c r="G81" s="6">
        <v>6</v>
      </c>
      <c r="H81" s="11">
        <f t="shared" si="60"/>
        <v>21.0532955916129</v>
      </c>
      <c r="I81" s="11">
        <f t="shared" si="61"/>
        <v>294.203295591613</v>
      </c>
      <c r="J81" s="11">
        <f t="shared" si="62"/>
        <v>0.22337405245081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0.154641444146187</v>
      </c>
      <c r="P81" s="11">
        <f t="shared" si="65"/>
        <v>0.0345428860557793</v>
      </c>
      <c r="Q81" s="16">
        <f t="shared" si="66"/>
        <v>0.00449057518725131</v>
      </c>
      <c r="R81" s="11">
        <f t="shared" si="67"/>
        <v>0.0101740708333333</v>
      </c>
      <c r="S81" s="17">
        <f t="shared" si="68"/>
        <v>0.441374476432662</v>
      </c>
      <c r="T81" s="3">
        <v>0.01</v>
      </c>
      <c r="U81" s="18">
        <f t="shared" si="69"/>
        <v>0.00441374476432662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0.0235137447643266</v>
      </c>
      <c r="AR81" s="25">
        <f t="shared" si="74"/>
        <v>7.82620833333333</v>
      </c>
      <c r="AS81" s="1">
        <f t="shared" si="75"/>
        <v>0.13</v>
      </c>
      <c r="AT81" s="2">
        <f t="shared" si="76"/>
        <v>70.35</v>
      </c>
      <c r="AU81" s="1">
        <f t="shared" si="77"/>
        <v>11276.0102279856</v>
      </c>
    </row>
    <row r="82" s="1" customFormat="1" spans="1:47">
      <c r="A82" s="6"/>
      <c r="B82" s="6"/>
      <c r="C82" s="9">
        <v>6</v>
      </c>
      <c r="D82" s="12">
        <v>21.8451374456667</v>
      </c>
      <c r="E82" s="13">
        <f t="shared" si="78"/>
        <v>21.0532955916129</v>
      </c>
      <c r="F82" s="9" t="s">
        <v>109</v>
      </c>
      <c r="G82" s="6">
        <v>7</v>
      </c>
      <c r="H82" s="11">
        <f t="shared" si="60"/>
        <v>21.8451374456667</v>
      </c>
      <c r="I82" s="11">
        <f t="shared" si="61"/>
        <v>294.995137445667</v>
      </c>
      <c r="J82" s="11">
        <f t="shared" si="62"/>
        <v>0.24412595735519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0.198360641423741</v>
      </c>
      <c r="P82" s="11">
        <f t="shared" si="65"/>
        <v>0.0484249814891603</v>
      </c>
      <c r="Q82" s="16">
        <f t="shared" si="66"/>
        <v>0.00629524759359084</v>
      </c>
      <c r="R82" s="11">
        <f t="shared" si="67"/>
        <v>0.0101740708333333</v>
      </c>
      <c r="S82" s="17">
        <f t="shared" si="68"/>
        <v>0.618754055944424</v>
      </c>
      <c r="T82" s="3">
        <v>0.01</v>
      </c>
      <c r="U82" s="18">
        <f t="shared" si="69"/>
        <v>0.00618754055944424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0.0252875405594442</v>
      </c>
      <c r="AR82" s="25">
        <f t="shared" si="74"/>
        <v>7.82620833333333</v>
      </c>
      <c r="AS82" s="1">
        <f t="shared" si="75"/>
        <v>0.13</v>
      </c>
      <c r="AT82" s="2">
        <f t="shared" si="76"/>
        <v>70.35</v>
      </c>
      <c r="AU82" s="1">
        <f t="shared" si="77"/>
        <v>12126.6335433517</v>
      </c>
    </row>
    <row r="83" s="1" customFormat="1" spans="1:47">
      <c r="A83" s="6"/>
      <c r="B83" s="6"/>
      <c r="C83" s="9">
        <v>7</v>
      </c>
      <c r="D83" s="12">
        <v>20.7647816641936</v>
      </c>
      <c r="E83" s="13">
        <f t="shared" si="78"/>
        <v>21.8451374456667</v>
      </c>
      <c r="F83" s="9" t="s">
        <v>109</v>
      </c>
      <c r="G83" s="6">
        <v>8</v>
      </c>
      <c r="H83" s="11">
        <f t="shared" si="60"/>
        <v>20.7647816641936</v>
      </c>
      <c r="I83" s="11">
        <f t="shared" si="61"/>
        <v>293.914781664194</v>
      </c>
      <c r="J83" s="11">
        <f t="shared" si="62"/>
        <v>0.216233844172488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0.228197743267914</v>
      </c>
      <c r="P83" s="11">
        <f t="shared" si="65"/>
        <v>0.0493440752583076</v>
      </c>
      <c r="Q83" s="16">
        <f t="shared" si="66"/>
        <v>0.00641472978357999</v>
      </c>
      <c r="R83" s="11">
        <f t="shared" si="67"/>
        <v>0.0101740708333333</v>
      </c>
      <c r="S83" s="17">
        <f t="shared" si="68"/>
        <v>0.630497849745985</v>
      </c>
      <c r="T83" s="3">
        <v>0.01</v>
      </c>
      <c r="U83" s="18">
        <f t="shared" si="69"/>
        <v>0.00630497849745985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0.0254049784974598</v>
      </c>
      <c r="AR83" s="25">
        <f t="shared" si="74"/>
        <v>7.82620833333333</v>
      </c>
      <c r="AS83" s="1">
        <f t="shared" si="75"/>
        <v>0.13</v>
      </c>
      <c r="AT83" s="2">
        <f t="shared" si="76"/>
        <v>70.35</v>
      </c>
      <c r="AU83" s="1">
        <f t="shared" si="77"/>
        <v>12182.9508761921</v>
      </c>
    </row>
    <row r="84" s="1" customFormat="1" spans="1:47">
      <c r="A84" s="6"/>
      <c r="B84" s="6"/>
      <c r="C84" s="9">
        <v>8</v>
      </c>
      <c r="D84" s="12">
        <v>21.3832064712903</v>
      </c>
      <c r="E84" s="13">
        <f t="shared" si="78"/>
        <v>20.7647816641936</v>
      </c>
      <c r="F84" s="9" t="s">
        <v>109</v>
      </c>
      <c r="G84" s="6">
        <v>9</v>
      </c>
      <c r="H84" s="11">
        <f t="shared" si="60"/>
        <v>21.3832064712903</v>
      </c>
      <c r="I84" s="11">
        <f t="shared" si="61"/>
        <v>294.53320647129</v>
      </c>
      <c r="J84" s="11">
        <f t="shared" si="62"/>
        <v>0.231810080033433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0.25711575134294</v>
      </c>
      <c r="P84" s="11">
        <f t="shared" si="65"/>
        <v>0.059602022896663</v>
      </c>
      <c r="Q84" s="16">
        <f t="shared" si="66"/>
        <v>0.00774826297656619</v>
      </c>
      <c r="R84" s="11">
        <f t="shared" si="67"/>
        <v>0.0101740708333333</v>
      </c>
      <c r="S84" s="17">
        <f t="shared" si="68"/>
        <v>0.761569592299334</v>
      </c>
      <c r="T84" s="3">
        <v>0.01</v>
      </c>
      <c r="U84" s="18">
        <f t="shared" si="69"/>
        <v>0.00761569592299334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0.0267156959229933</v>
      </c>
      <c r="AR84" s="25">
        <f t="shared" si="74"/>
        <v>7.82620833333333</v>
      </c>
      <c r="AS84" s="1">
        <f t="shared" si="75"/>
        <v>0.13</v>
      </c>
      <c r="AT84" s="2">
        <f t="shared" si="76"/>
        <v>70.35</v>
      </c>
      <c r="AU84" s="1">
        <f t="shared" si="77"/>
        <v>12811.5050790402</v>
      </c>
    </row>
    <row r="85" s="1" customFormat="1" spans="1:47">
      <c r="A85" s="6"/>
      <c r="B85" s="6"/>
      <c r="C85" s="9">
        <v>9</v>
      </c>
      <c r="D85" s="12">
        <v>18.901612929</v>
      </c>
      <c r="E85" s="13">
        <f t="shared" si="78"/>
        <v>21.3832064712903</v>
      </c>
      <c r="F85" s="9" t="s">
        <v>109</v>
      </c>
      <c r="G85" s="6">
        <v>10</v>
      </c>
      <c r="H85" s="11">
        <f t="shared" si="60"/>
        <v>18.901612929</v>
      </c>
      <c r="I85" s="11">
        <f t="shared" si="61"/>
        <v>292.051612929</v>
      </c>
      <c r="J85" s="11">
        <f t="shared" si="62"/>
        <v>0.17504059136275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0.27577581177961</v>
      </c>
      <c r="P85" s="11">
        <f t="shared" si="65"/>
        <v>0.0482719611774452</v>
      </c>
      <c r="Q85" s="16">
        <f t="shared" si="66"/>
        <v>0.00627535495306788</v>
      </c>
      <c r="R85" s="11">
        <f t="shared" si="67"/>
        <v>0.0101740708333333</v>
      </c>
      <c r="S85" s="17">
        <f t="shared" si="68"/>
        <v>0.616798826729999</v>
      </c>
      <c r="T85" s="3">
        <v>0.01</v>
      </c>
      <c r="U85" s="18">
        <f t="shared" si="69"/>
        <v>0.00616798826729999</v>
      </c>
      <c r="V85" s="17"/>
      <c r="W85" s="3"/>
      <c r="X85" s="18"/>
      <c r="Y85" s="19">
        <v>0.04</v>
      </c>
      <c r="Z85" s="3">
        <v>0.17</v>
      </c>
      <c r="AA85" s="20">
        <f t="shared" si="70"/>
        <v>0.0068</v>
      </c>
      <c r="AB85" s="3">
        <v>0.015</v>
      </c>
      <c r="AC85" s="3">
        <v>0.03</v>
      </c>
      <c r="AD85" s="20">
        <f t="shared" si="71"/>
        <v>0.00045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0.0252679882673</v>
      </c>
      <c r="AR85" s="25">
        <f t="shared" si="74"/>
        <v>7.82620833333333</v>
      </c>
      <c r="AS85" s="1">
        <f t="shared" si="75"/>
        <v>0.13</v>
      </c>
      <c r="AT85" s="2">
        <f t="shared" si="76"/>
        <v>70.35</v>
      </c>
      <c r="AU85" s="1">
        <f t="shared" si="77"/>
        <v>12117.2572467044</v>
      </c>
    </row>
    <row r="86" s="1" customFormat="1" spans="1:47">
      <c r="A86" s="6"/>
      <c r="B86" s="6"/>
      <c r="C86" s="9">
        <v>10</v>
      </c>
      <c r="D86" s="12">
        <v>17.0532170877419</v>
      </c>
      <c r="E86" s="13">
        <f t="shared" si="78"/>
        <v>18.901612929</v>
      </c>
      <c r="F86" s="9" t="s">
        <v>109</v>
      </c>
      <c r="G86" s="6">
        <v>11</v>
      </c>
      <c r="H86" s="11">
        <f t="shared" si="60"/>
        <v>17.0532170877419</v>
      </c>
      <c r="I86" s="11">
        <f t="shared" si="61"/>
        <v>290.203217087742</v>
      </c>
      <c r="J86" s="11">
        <f t="shared" si="62"/>
        <v>0.141552338985513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0.216128658072056</v>
      </c>
      <c r="O86" s="11">
        <f t="shared" si="79"/>
        <v>0.0896372758634416</v>
      </c>
      <c r="P86" s="11">
        <f t="shared" si="65"/>
        <v>0.0126883660587598</v>
      </c>
      <c r="Q86" s="16">
        <f t="shared" si="66"/>
        <v>0.00164948758763877</v>
      </c>
      <c r="R86" s="11">
        <f t="shared" si="67"/>
        <v>0.0101740708333333</v>
      </c>
      <c r="S86" s="17">
        <f t="shared" si="68"/>
        <v>0.162126607398344</v>
      </c>
      <c r="T86" s="3">
        <v>0.01</v>
      </c>
      <c r="U86" s="18">
        <f t="shared" si="69"/>
        <v>0.00162126607398344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0.0132212660739834</v>
      </c>
      <c r="AR86" s="25">
        <f t="shared" si="74"/>
        <v>7.82620833333333</v>
      </c>
      <c r="AS86" s="1">
        <f t="shared" si="75"/>
        <v>0.13</v>
      </c>
      <c r="AT86" s="2">
        <f t="shared" si="76"/>
        <v>70.35</v>
      </c>
      <c r="AU86" s="1">
        <f t="shared" si="77"/>
        <v>6340.2547306431</v>
      </c>
    </row>
    <row r="87" s="1" customFormat="1" spans="1:48">
      <c r="A87" s="6"/>
      <c r="B87" s="6"/>
      <c r="C87" s="9">
        <v>11</v>
      </c>
      <c r="D87" s="12">
        <v>13.868422774</v>
      </c>
      <c r="E87" s="13">
        <f t="shared" si="78"/>
        <v>17.0532170877419</v>
      </c>
      <c r="F87" s="9" t="s">
        <v>111</v>
      </c>
      <c r="G87" s="6">
        <v>12</v>
      </c>
      <c r="H87" s="11">
        <f t="shared" si="60"/>
        <v>13.868422774</v>
      </c>
      <c r="I87" s="11">
        <f t="shared" si="61"/>
        <v>287.018422774</v>
      </c>
      <c r="J87" s="11">
        <f t="shared" si="62"/>
        <v>0.0975510947475118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0.155210993138015</v>
      </c>
      <c r="P87" s="11">
        <f t="shared" si="65"/>
        <v>0.0151410022974619</v>
      </c>
      <c r="Q87" s="16">
        <f t="shared" si="66"/>
        <v>0.00196833029867005</v>
      </c>
      <c r="R87" s="11">
        <f t="shared" si="67"/>
        <v>0.0101740708333333</v>
      </c>
      <c r="S87" s="17">
        <f t="shared" si="68"/>
        <v>0.193465362185332</v>
      </c>
      <c r="T87" s="3">
        <v>0.01</v>
      </c>
      <c r="U87" s="18">
        <f t="shared" si="69"/>
        <v>0.00193465362185332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0.0135346536218533</v>
      </c>
      <c r="AR87" s="25">
        <f t="shared" si="74"/>
        <v>7.82620833333333</v>
      </c>
      <c r="AS87" s="1">
        <f t="shared" si="75"/>
        <v>0.13</v>
      </c>
      <c r="AT87" s="2">
        <f t="shared" si="76"/>
        <v>70.35</v>
      </c>
      <c r="AU87" s="1">
        <f t="shared" si="77"/>
        <v>6490.53964827414</v>
      </c>
      <c r="AV87" s="1">
        <f>SUM(AU76:AU87)</f>
        <v>112752.148282867</v>
      </c>
    </row>
    <row r="88" s="1" customFormat="1" spans="1:46">
      <c r="A88" s="6"/>
      <c r="B88" s="6"/>
      <c r="C88" s="9">
        <v>12</v>
      </c>
      <c r="D88" s="12">
        <v>8.59146021819355</v>
      </c>
      <c r="E88" s="13">
        <f t="shared" si="78"/>
        <v>13.868422774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10</v>
      </c>
      <c r="E91" s="9"/>
      <c r="F91" s="9"/>
      <c r="G91" s="6">
        <v>1</v>
      </c>
      <c r="H91" s="11">
        <f t="shared" ref="H91:H102" si="80">E92</f>
        <v>10</v>
      </c>
      <c r="I91" s="11">
        <f t="shared" ref="I91:I102" si="81">H91+273.15</f>
        <v>283.15</v>
      </c>
      <c r="J91" s="11">
        <f t="shared" ref="J91:J102" si="82">EXP(($C$18*(I91-$C$16))/($C$19*I91*$C$16))</f>
        <v>0.0613689768727766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0.0046591327241812</v>
      </c>
      <c r="Q91" s="16">
        <f t="shared" ref="Q91:Q102" si="86">P91*$B$93</f>
        <v>0.000838643890352615</v>
      </c>
      <c r="R91" s="11">
        <f t="shared" ref="R91:R102" si="87">L91*$B$93</f>
        <v>0.0136656</v>
      </c>
      <c r="S91" s="17">
        <f t="shared" ref="S91:S102" si="88">Q91/R91</f>
        <v>0.0613689768727766</v>
      </c>
      <c r="T91" s="3">
        <v>0.01</v>
      </c>
      <c r="U91" s="18">
        <f t="shared" ref="U91:U102" si="89">S91*T91</f>
        <v>0.000613689768727766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0.0154136897687278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147.208333333333</v>
      </c>
      <c r="AU91" s="1">
        <f t="shared" ref="AU91:AU102" si="96">AT91*10000*AS91*0.67*AR91*AQ91</f>
        <v>20775.0709979052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9.04153927277419</v>
      </c>
      <c r="E92" s="13">
        <f t="shared" ref="E92:E103" si="97">D91</f>
        <v>10</v>
      </c>
      <c r="F92" s="9" t="s">
        <v>109</v>
      </c>
      <c r="G92" s="6">
        <v>2</v>
      </c>
      <c r="H92" s="11">
        <f t="shared" si="80"/>
        <v>9.04153927277419</v>
      </c>
      <c r="I92" s="11">
        <f t="shared" si="81"/>
        <v>282.191539272774</v>
      </c>
      <c r="J92" s="11">
        <f t="shared" si="82"/>
        <v>0.0546040482862771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0.147180867275819</v>
      </c>
      <c r="P92" s="11">
        <f t="shared" si="85"/>
        <v>0.00803667118354495</v>
      </c>
      <c r="Q92" s="16">
        <f t="shared" si="86"/>
        <v>0.00144660081303809</v>
      </c>
      <c r="R92" s="11">
        <f t="shared" si="87"/>
        <v>0.0136656</v>
      </c>
      <c r="S92" s="17">
        <f t="shared" si="88"/>
        <v>0.105857101996114</v>
      </c>
      <c r="T92" s="3">
        <v>0.01</v>
      </c>
      <c r="U92" s="18">
        <f t="shared" si="89"/>
        <v>0.00105857101996114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0.0158585710199611</v>
      </c>
      <c r="AR92" s="25">
        <f t="shared" si="93"/>
        <v>7.592</v>
      </c>
      <c r="AS92" s="1">
        <f t="shared" si="94"/>
        <v>0.18</v>
      </c>
      <c r="AT92" s="2">
        <f t="shared" si="95"/>
        <v>147.208333333333</v>
      </c>
      <c r="AU92" s="1">
        <f t="shared" si="96"/>
        <v>21374.6963775961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11.9239903539286</v>
      </c>
      <c r="E93" s="13">
        <f t="shared" si="97"/>
        <v>9.04153927277419</v>
      </c>
      <c r="F93" s="9" t="s">
        <v>109</v>
      </c>
      <c r="G93" s="6">
        <v>3</v>
      </c>
      <c r="H93" s="11">
        <f t="shared" si="80"/>
        <v>11.9239903539286</v>
      </c>
      <c r="I93" s="11">
        <f t="shared" si="81"/>
        <v>285.073990353929</v>
      </c>
      <c r="J93" s="11">
        <f t="shared" si="82"/>
        <v>0.0774000995704135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0.215064196092274</v>
      </c>
      <c r="P93" s="11">
        <f t="shared" si="85"/>
        <v>0.0166459901915729</v>
      </c>
      <c r="Q93" s="16">
        <f t="shared" si="86"/>
        <v>0.00299627823448313</v>
      </c>
      <c r="R93" s="11">
        <f t="shared" si="87"/>
        <v>0.0136656</v>
      </c>
      <c r="S93" s="17">
        <f t="shared" si="88"/>
        <v>0.219256983556018</v>
      </c>
      <c r="T93" s="3">
        <v>0.01</v>
      </c>
      <c r="U93" s="18">
        <f t="shared" si="89"/>
        <v>0.00219256983556018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0.0169925698355602</v>
      </c>
      <c r="AR93" s="25">
        <f t="shared" si="93"/>
        <v>7.592</v>
      </c>
      <c r="AS93" s="1">
        <f t="shared" si="94"/>
        <v>0.18</v>
      </c>
      <c r="AT93" s="2">
        <f t="shared" si="95"/>
        <v>147.208333333333</v>
      </c>
      <c r="AU93" s="1">
        <f t="shared" si="96"/>
        <v>22903.1367613781</v>
      </c>
    </row>
    <row r="94" s="1" customFormat="1" spans="1:47">
      <c r="A94" s="6"/>
      <c r="B94" s="6"/>
      <c r="C94" s="9">
        <v>3</v>
      </c>
      <c r="D94" s="12">
        <v>13.6486402287097</v>
      </c>
      <c r="E94" s="13">
        <f t="shared" si="97"/>
        <v>11.9239903539286</v>
      </c>
      <c r="F94" s="9" t="s">
        <v>109</v>
      </c>
      <c r="G94" s="6">
        <v>4</v>
      </c>
      <c r="H94" s="11">
        <f t="shared" si="80"/>
        <v>13.6486402287097</v>
      </c>
      <c r="I94" s="11">
        <f t="shared" si="81"/>
        <v>286.79864022871</v>
      </c>
      <c r="J94" s="11">
        <f t="shared" si="82"/>
        <v>0.0950477462285114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0.274338205900701</v>
      </c>
      <c r="P94" s="11">
        <f t="shared" si="85"/>
        <v>0.0260752281752349</v>
      </c>
      <c r="Q94" s="16">
        <f t="shared" si="86"/>
        <v>0.00469354107154228</v>
      </c>
      <c r="R94" s="11">
        <f t="shared" si="87"/>
        <v>0.0136656</v>
      </c>
      <c r="S94" s="17">
        <f t="shared" si="88"/>
        <v>0.343456640875065</v>
      </c>
      <c r="T94" s="3">
        <v>0.01</v>
      </c>
      <c r="U94" s="18">
        <f t="shared" si="89"/>
        <v>0.00343456640875065</v>
      </c>
      <c r="V94" s="17"/>
      <c r="W94" s="3"/>
      <c r="X94" s="18"/>
      <c r="Y94" s="19">
        <v>0.04</v>
      </c>
      <c r="Z94" s="3">
        <v>0.49</v>
      </c>
      <c r="AA94" s="20">
        <f t="shared" si="90"/>
        <v>0.0196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0.015</v>
      </c>
      <c r="AO94" s="3">
        <v>0.5</v>
      </c>
      <c r="AP94" s="3">
        <f t="shared" si="91"/>
        <v>0.0075</v>
      </c>
      <c r="AQ94" s="1">
        <f t="shared" si="92"/>
        <v>0.0305345664087506</v>
      </c>
      <c r="AR94" s="25">
        <f t="shared" si="93"/>
        <v>7.592</v>
      </c>
      <c r="AS94" s="1">
        <f t="shared" si="94"/>
        <v>0.18</v>
      </c>
      <c r="AT94" s="2">
        <f t="shared" si="95"/>
        <v>147.208333333333</v>
      </c>
      <c r="AU94" s="1">
        <f t="shared" si="96"/>
        <v>41155.478963841</v>
      </c>
    </row>
    <row r="95" s="1" customFormat="1" spans="1:47">
      <c r="A95" s="6"/>
      <c r="B95" s="6"/>
      <c r="C95" s="9">
        <v>4</v>
      </c>
      <c r="D95" s="12">
        <v>18.1819509596667</v>
      </c>
      <c r="E95" s="13">
        <f t="shared" si="97"/>
        <v>13.6486402287097</v>
      </c>
      <c r="F95" s="9" t="s">
        <v>109</v>
      </c>
      <c r="G95" s="6">
        <v>5</v>
      </c>
      <c r="H95" s="11">
        <f t="shared" si="80"/>
        <v>18.1819509596667</v>
      </c>
      <c r="I95" s="11">
        <f t="shared" si="81"/>
        <v>291.331950959667</v>
      </c>
      <c r="J95" s="11">
        <f t="shared" si="82"/>
        <v>0.161202548963648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0.235849828839193</v>
      </c>
      <c r="O95" s="11">
        <f t="shared" si="98"/>
        <v>0.0883331488862733</v>
      </c>
      <c r="P95" s="11">
        <f t="shared" si="85"/>
        <v>0.0142395287584527</v>
      </c>
      <c r="Q95" s="16">
        <f t="shared" si="86"/>
        <v>0.00256311517652148</v>
      </c>
      <c r="R95" s="11">
        <f t="shared" si="87"/>
        <v>0.0136656</v>
      </c>
      <c r="S95" s="17">
        <f t="shared" si="88"/>
        <v>0.187559651718291</v>
      </c>
      <c r="T95" s="3">
        <v>0.01</v>
      </c>
      <c r="U95" s="18">
        <f t="shared" si="89"/>
        <v>0.00187559651718291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0.0289755965171829</v>
      </c>
      <c r="AR95" s="25">
        <f t="shared" si="93"/>
        <v>7.592</v>
      </c>
      <c r="AS95" s="1">
        <f t="shared" si="94"/>
        <v>0.18</v>
      </c>
      <c r="AT95" s="2">
        <f t="shared" si="95"/>
        <v>147.208333333333</v>
      </c>
      <c r="AU95" s="1">
        <f t="shared" si="96"/>
        <v>39054.2487803566</v>
      </c>
    </row>
    <row r="96" s="1" customFormat="1" spans="1:47">
      <c r="A96" s="6"/>
      <c r="B96" s="6"/>
      <c r="C96" s="9">
        <v>5</v>
      </c>
      <c r="D96" s="12">
        <v>21.0532955916129</v>
      </c>
      <c r="E96" s="13">
        <f t="shared" si="97"/>
        <v>18.1819509596667</v>
      </c>
      <c r="F96" s="9" t="s">
        <v>111</v>
      </c>
      <c r="G96" s="6">
        <v>6</v>
      </c>
      <c r="H96" s="11">
        <f t="shared" si="80"/>
        <v>21.0532955916129</v>
      </c>
      <c r="I96" s="11">
        <f t="shared" si="81"/>
        <v>294.203295591613</v>
      </c>
      <c r="J96" s="11">
        <f t="shared" si="82"/>
        <v>0.22337405245081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0.150013620127821</v>
      </c>
      <c r="P96" s="11">
        <f t="shared" si="85"/>
        <v>0.0335091502507676</v>
      </c>
      <c r="Q96" s="16">
        <f t="shared" si="86"/>
        <v>0.00603164704513817</v>
      </c>
      <c r="R96" s="11">
        <f t="shared" si="87"/>
        <v>0.0136656</v>
      </c>
      <c r="S96" s="17">
        <f t="shared" si="88"/>
        <v>0.441374476432661</v>
      </c>
      <c r="T96" s="3">
        <v>0.01</v>
      </c>
      <c r="U96" s="18">
        <f t="shared" si="89"/>
        <v>0.00441374476432661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0.0315137447643266</v>
      </c>
      <c r="AR96" s="25">
        <f t="shared" si="93"/>
        <v>7.592</v>
      </c>
      <c r="AS96" s="1">
        <f t="shared" si="94"/>
        <v>0.18</v>
      </c>
      <c r="AT96" s="2">
        <f t="shared" si="95"/>
        <v>147.208333333333</v>
      </c>
      <c r="AU96" s="1">
        <f t="shared" si="96"/>
        <v>42475.2473101571</v>
      </c>
    </row>
    <row r="97" s="1" customFormat="1" spans="1:47">
      <c r="A97" s="6"/>
      <c r="B97" s="6"/>
      <c r="C97" s="9">
        <v>6</v>
      </c>
      <c r="D97" s="12">
        <v>21.8451374456667</v>
      </c>
      <c r="E97" s="13">
        <f t="shared" si="97"/>
        <v>21.0532955916129</v>
      </c>
      <c r="F97" s="9" t="s">
        <v>109</v>
      </c>
      <c r="G97" s="6">
        <v>7</v>
      </c>
      <c r="H97" s="11">
        <f t="shared" si="80"/>
        <v>21.8451374456667</v>
      </c>
      <c r="I97" s="11">
        <f t="shared" si="81"/>
        <v>294.995137445667</v>
      </c>
      <c r="J97" s="11">
        <f t="shared" si="82"/>
        <v>0.24412595735519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0.192424469877053</v>
      </c>
      <c r="P97" s="11">
        <f t="shared" si="85"/>
        <v>0.0469758079273005</v>
      </c>
      <c r="Q97" s="16">
        <f t="shared" si="86"/>
        <v>0.0084556454269141</v>
      </c>
      <c r="R97" s="11">
        <f t="shared" si="87"/>
        <v>0.0136656</v>
      </c>
      <c r="S97" s="17">
        <f t="shared" si="88"/>
        <v>0.618754055944422</v>
      </c>
      <c r="T97" s="3">
        <v>0.01</v>
      </c>
      <c r="U97" s="18">
        <f t="shared" si="89"/>
        <v>0.00618754055944422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0.0332875405594442</v>
      </c>
      <c r="AR97" s="25">
        <f t="shared" si="93"/>
        <v>7.592</v>
      </c>
      <c r="AS97" s="1">
        <f t="shared" si="94"/>
        <v>0.18</v>
      </c>
      <c r="AT97" s="2">
        <f t="shared" si="95"/>
        <v>147.208333333333</v>
      </c>
      <c r="AU97" s="1">
        <f t="shared" si="96"/>
        <v>44866.0268141094</v>
      </c>
    </row>
    <row r="98" s="1" customFormat="1" spans="1:47">
      <c r="A98" s="6"/>
      <c r="B98" s="6"/>
      <c r="C98" s="9">
        <v>7</v>
      </c>
      <c r="D98" s="12">
        <v>20.7647816641936</v>
      </c>
      <c r="E98" s="13">
        <f t="shared" si="97"/>
        <v>21.8451374456667</v>
      </c>
      <c r="F98" s="9" t="s">
        <v>109</v>
      </c>
      <c r="G98" s="6">
        <v>8</v>
      </c>
      <c r="H98" s="11">
        <f t="shared" si="80"/>
        <v>20.7647816641936</v>
      </c>
      <c r="I98" s="11">
        <f t="shared" si="81"/>
        <v>293.914781664194</v>
      </c>
      <c r="J98" s="11">
        <f t="shared" si="82"/>
        <v>0.216233844172488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0.221368661949752</v>
      </c>
      <c r="P98" s="11">
        <f t="shared" si="85"/>
        <v>0.047867396752715</v>
      </c>
      <c r="Q98" s="16">
        <f t="shared" si="86"/>
        <v>0.00861613141548871</v>
      </c>
      <c r="R98" s="11">
        <f t="shared" si="87"/>
        <v>0.0136656</v>
      </c>
      <c r="S98" s="17">
        <f t="shared" si="88"/>
        <v>0.630497849745983</v>
      </c>
      <c r="T98" s="3">
        <v>0.01</v>
      </c>
      <c r="U98" s="18">
        <f t="shared" si="89"/>
        <v>0.00630497849745983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0.0334049784974598</v>
      </c>
      <c r="AR98" s="25">
        <f t="shared" si="93"/>
        <v>7.592</v>
      </c>
      <c r="AS98" s="1">
        <f t="shared" si="94"/>
        <v>0.18</v>
      </c>
      <c r="AT98" s="2">
        <f t="shared" si="95"/>
        <v>147.208333333333</v>
      </c>
      <c r="AU98" s="1">
        <f t="shared" si="96"/>
        <v>45024.3134759489</v>
      </c>
    </row>
    <row r="99" s="1" customFormat="1" spans="1:47">
      <c r="A99" s="6"/>
      <c r="B99" s="6"/>
      <c r="C99" s="9">
        <v>8</v>
      </c>
      <c r="D99" s="12">
        <v>21.3832064712903</v>
      </c>
      <c r="E99" s="13">
        <f t="shared" si="97"/>
        <v>20.7647816641936</v>
      </c>
      <c r="F99" s="9" t="s">
        <v>109</v>
      </c>
      <c r="G99" s="6">
        <v>9</v>
      </c>
      <c r="H99" s="11">
        <f t="shared" si="80"/>
        <v>21.3832064712903</v>
      </c>
      <c r="I99" s="11">
        <f t="shared" si="81"/>
        <v>294.53320647129</v>
      </c>
      <c r="J99" s="11">
        <f t="shared" si="82"/>
        <v>0.231810080033433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0.249421265197037</v>
      </c>
      <c r="P99" s="11">
        <f t="shared" si="85"/>
        <v>0.0578183634473653</v>
      </c>
      <c r="Q99" s="16">
        <f t="shared" si="86"/>
        <v>0.0104073054205258</v>
      </c>
      <c r="R99" s="11">
        <f t="shared" si="87"/>
        <v>0.0136656</v>
      </c>
      <c r="S99" s="17">
        <f t="shared" si="88"/>
        <v>0.761569592299332</v>
      </c>
      <c r="T99" s="3">
        <v>0.01</v>
      </c>
      <c r="U99" s="18">
        <f t="shared" si="89"/>
        <v>0.00761569592299332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0.0347156959229933</v>
      </c>
      <c r="AR99" s="25">
        <f t="shared" si="93"/>
        <v>7.592</v>
      </c>
      <c r="AS99" s="1">
        <f t="shared" si="94"/>
        <v>0.18</v>
      </c>
      <c r="AT99" s="2">
        <f t="shared" si="95"/>
        <v>147.208333333333</v>
      </c>
      <c r="AU99" s="1">
        <f t="shared" si="96"/>
        <v>46790.940933892</v>
      </c>
    </row>
    <row r="100" s="1" customFormat="1" spans="1:47">
      <c r="A100" s="6"/>
      <c r="B100" s="6"/>
      <c r="C100" s="9">
        <v>9</v>
      </c>
      <c r="D100" s="12">
        <v>18.901612929</v>
      </c>
      <c r="E100" s="13">
        <f t="shared" si="97"/>
        <v>21.3832064712903</v>
      </c>
      <c r="F100" s="9" t="s">
        <v>109</v>
      </c>
      <c r="G100" s="6">
        <v>10</v>
      </c>
      <c r="H100" s="11">
        <f t="shared" si="80"/>
        <v>18.901612929</v>
      </c>
      <c r="I100" s="11">
        <f t="shared" si="81"/>
        <v>292.051612929</v>
      </c>
      <c r="J100" s="11">
        <f t="shared" si="82"/>
        <v>0.17504059136275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0.267522901749672</v>
      </c>
      <c r="P100" s="11">
        <f t="shared" si="85"/>
        <v>0.0468273669253414</v>
      </c>
      <c r="Q100" s="16">
        <f t="shared" si="86"/>
        <v>0.00842892604656145</v>
      </c>
      <c r="R100" s="11">
        <f t="shared" si="87"/>
        <v>0.0136656</v>
      </c>
      <c r="S100" s="17">
        <f t="shared" si="88"/>
        <v>0.616798826729997</v>
      </c>
      <c r="T100" s="3">
        <v>0.01</v>
      </c>
      <c r="U100" s="18">
        <f t="shared" si="89"/>
        <v>0.00616798826729997</v>
      </c>
      <c r="V100" s="17"/>
      <c r="W100" s="3"/>
      <c r="X100" s="18"/>
      <c r="Y100" s="19">
        <v>0.04</v>
      </c>
      <c r="Z100" s="3">
        <v>0.49</v>
      </c>
      <c r="AA100" s="20">
        <f t="shared" si="90"/>
        <v>0.0196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0.0332679882673</v>
      </c>
      <c r="AR100" s="25">
        <f t="shared" si="93"/>
        <v>7.592</v>
      </c>
      <c r="AS100" s="1">
        <f t="shared" si="94"/>
        <v>0.18</v>
      </c>
      <c r="AT100" s="2">
        <f t="shared" si="95"/>
        <v>147.208333333333</v>
      </c>
      <c r="AU100" s="1">
        <f t="shared" si="96"/>
        <v>44839.6736005983</v>
      </c>
    </row>
    <row r="101" s="1" customFormat="1" spans="1:47">
      <c r="A101" s="6"/>
      <c r="B101" s="6"/>
      <c r="C101" s="9">
        <v>10</v>
      </c>
      <c r="D101" s="12">
        <v>17.0532170877419</v>
      </c>
      <c r="E101" s="13">
        <f t="shared" si="97"/>
        <v>18.901612929</v>
      </c>
      <c r="F101" s="9" t="s">
        <v>109</v>
      </c>
      <c r="G101" s="6">
        <v>11</v>
      </c>
      <c r="H101" s="11">
        <f t="shared" si="80"/>
        <v>17.0532170877419</v>
      </c>
      <c r="I101" s="11">
        <f t="shared" si="81"/>
        <v>290.203217087742</v>
      </c>
      <c r="J101" s="11">
        <f t="shared" si="82"/>
        <v>0.141552338985513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0.209660758083114</v>
      </c>
      <c r="O101" s="11">
        <f t="shared" si="98"/>
        <v>0.0869547767412165</v>
      </c>
      <c r="P101" s="11">
        <f t="shared" si="85"/>
        <v>0.0123086520336823</v>
      </c>
      <c r="Q101" s="16">
        <f t="shared" si="86"/>
        <v>0.00221555736606281</v>
      </c>
      <c r="R101" s="11">
        <f t="shared" si="87"/>
        <v>0.0136656</v>
      </c>
      <c r="S101" s="17">
        <f t="shared" si="88"/>
        <v>0.162126607398344</v>
      </c>
      <c r="T101" s="3">
        <v>0.01</v>
      </c>
      <c r="U101" s="18">
        <f t="shared" si="89"/>
        <v>0.00162126607398344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0.0164212660739834</v>
      </c>
      <c r="AR101" s="25">
        <f t="shared" si="93"/>
        <v>7.592</v>
      </c>
      <c r="AS101" s="1">
        <f t="shared" si="94"/>
        <v>0.18</v>
      </c>
      <c r="AT101" s="2">
        <f t="shared" si="95"/>
        <v>147.208333333333</v>
      </c>
      <c r="AU101" s="1">
        <f t="shared" si="96"/>
        <v>22133.1150218587</v>
      </c>
    </row>
    <row r="102" s="1" customFormat="1" spans="1:48">
      <c r="A102" s="6"/>
      <c r="B102" s="6"/>
      <c r="C102" s="9">
        <v>11</v>
      </c>
      <c r="D102" s="12">
        <v>13.868422774</v>
      </c>
      <c r="E102" s="13">
        <f t="shared" si="97"/>
        <v>17.0532170877419</v>
      </c>
      <c r="F102" s="9" t="s">
        <v>111</v>
      </c>
      <c r="G102" s="6">
        <v>12</v>
      </c>
      <c r="H102" s="11">
        <f t="shared" si="80"/>
        <v>13.868422774</v>
      </c>
      <c r="I102" s="11">
        <f t="shared" si="81"/>
        <v>287.018422774</v>
      </c>
      <c r="J102" s="11">
        <f t="shared" si="82"/>
        <v>0.0975510947475118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0.150566124707534</v>
      </c>
      <c r="P102" s="11">
        <f t="shared" si="85"/>
        <v>0.0146878902971103</v>
      </c>
      <c r="Q102" s="16">
        <f t="shared" si="86"/>
        <v>0.00264382025347986</v>
      </c>
      <c r="R102" s="11">
        <f t="shared" si="87"/>
        <v>0.0136656</v>
      </c>
      <c r="S102" s="17">
        <f t="shared" si="88"/>
        <v>0.193465362185331</v>
      </c>
      <c r="T102" s="3">
        <v>0.01</v>
      </c>
      <c r="U102" s="18">
        <f t="shared" si="89"/>
        <v>0.00193465362185331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0.0167346536218533</v>
      </c>
      <c r="AR102" s="25">
        <f t="shared" si="93"/>
        <v>7.592</v>
      </c>
      <c r="AS102" s="1">
        <f t="shared" si="94"/>
        <v>0.18</v>
      </c>
      <c r="AT102" s="2">
        <f t="shared" si="95"/>
        <v>147.208333333333</v>
      </c>
      <c r="AU102" s="1">
        <f t="shared" si="96"/>
        <v>22555.5089232895</v>
      </c>
      <c r="AV102" s="1">
        <f>SUM(AU91:AU102)</f>
        <v>413947.457960931</v>
      </c>
    </row>
    <row r="103" s="1" customFormat="1" spans="1:46">
      <c r="A103" s="6"/>
      <c r="B103" s="6"/>
      <c r="C103" s="9">
        <v>12</v>
      </c>
      <c r="D103" s="12">
        <v>8.59146021819355</v>
      </c>
      <c r="E103" s="13">
        <f t="shared" si="97"/>
        <v>13.868422774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10</v>
      </c>
      <c r="E107" s="9"/>
      <c r="F107" s="9"/>
      <c r="G107" s="6">
        <v>1</v>
      </c>
      <c r="H107" s="11">
        <f t="shared" ref="H107:H118" si="99">E108</f>
        <v>10</v>
      </c>
      <c r="I107" s="11">
        <f t="shared" ref="I107:I118" si="100">H107+273.15</f>
        <v>283.15</v>
      </c>
      <c r="J107" s="11">
        <f t="shared" ref="J107:J118" si="101">EXP(($C$18*(I107-$C$16))/($C$19*I107*$C$16))</f>
        <v>0.0613689768727766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0.169543151871767</v>
      </c>
      <c r="Q107" s="16">
        <f t="shared" ref="Q107:Q118" si="105">P107*$B$109</f>
        <v>0.076294418342295</v>
      </c>
      <c r="R107" s="11">
        <f t="shared" ref="R107:R118" si="106">L107*$B$109</f>
        <v>1.24320825</v>
      </c>
      <c r="S107" s="17">
        <f t="shared" ref="S107:S118" si="107">Q107/R107</f>
        <v>0.0613689768727766</v>
      </c>
      <c r="T107" s="3">
        <v>0.27</v>
      </c>
      <c r="U107" s="18">
        <f t="shared" ref="U107:U118" si="108">S107*T107</f>
        <v>0.0165696237556497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0.231395741562328</v>
      </c>
      <c r="AC107" s="25">
        <f t="shared" ref="AC107:AC118" si="110">$B$107/12</f>
        <v>10.2321666666667</v>
      </c>
      <c r="AD107" s="1">
        <f t="shared" ref="AD107:AD118" si="111">$B$109</f>
        <v>0.45</v>
      </c>
      <c r="AE107" s="26">
        <f t="shared" ref="AE107:AE118" si="112">$E$9/12</f>
        <v>473.013333333333</v>
      </c>
      <c r="AF107" s="1">
        <f t="shared" ref="AF107:AF118" si="113">AE107*10000*AC107*AB107</f>
        <v>11199441.1144744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9.04153927277419</v>
      </c>
      <c r="E108" s="13">
        <f t="shared" ref="E108:E119" si="114">D107</f>
        <v>10</v>
      </c>
      <c r="F108" s="9" t="s">
        <v>109</v>
      </c>
      <c r="G108" s="6">
        <v>2</v>
      </c>
      <c r="H108" s="11">
        <f t="shared" si="99"/>
        <v>9.04153927277419</v>
      </c>
      <c r="I108" s="11">
        <f t="shared" si="100"/>
        <v>282.191539272774</v>
      </c>
      <c r="J108" s="11">
        <f t="shared" si="101"/>
        <v>0.0546040482862771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5.35582684812823</v>
      </c>
      <c r="P108" s="11">
        <f t="shared" si="104"/>
        <v>0.292449827828133</v>
      </c>
      <c r="Q108" s="16">
        <f t="shared" si="105"/>
        <v>0.13160242252266</v>
      </c>
      <c r="R108" s="11">
        <f t="shared" si="106"/>
        <v>1.24320825</v>
      </c>
      <c r="S108" s="17">
        <f t="shared" si="107"/>
        <v>0.105857101996114</v>
      </c>
      <c r="T108" s="3">
        <v>0.27</v>
      </c>
      <c r="U108" s="18">
        <f t="shared" si="108"/>
        <v>0.0285814175389507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0.235017297387994</v>
      </c>
      <c r="AC108" s="25">
        <f t="shared" si="110"/>
        <v>10.2321666666667</v>
      </c>
      <c r="AD108" s="1">
        <f t="shared" si="111"/>
        <v>0.45</v>
      </c>
      <c r="AE108" s="26">
        <f t="shared" si="112"/>
        <v>473.013333333333</v>
      </c>
      <c r="AF108" s="1">
        <f t="shared" si="113"/>
        <v>11374722.6513708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2">
        <v>11.9239903539286</v>
      </c>
      <c r="E109" s="13">
        <f t="shared" si="114"/>
        <v>9.04153927277419</v>
      </c>
      <c r="F109" s="9" t="s">
        <v>109</v>
      </c>
      <c r="G109" s="6">
        <v>3</v>
      </c>
      <c r="H109" s="11">
        <f t="shared" si="99"/>
        <v>11.9239903539286</v>
      </c>
      <c r="I109" s="11">
        <f t="shared" si="100"/>
        <v>285.073990353929</v>
      </c>
      <c r="J109" s="11">
        <f t="shared" si="101"/>
        <v>0.0774000995704135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7.8260620203001</v>
      </c>
      <c r="P109" s="11">
        <f t="shared" si="104"/>
        <v>0.605737979615459</v>
      </c>
      <c r="Q109" s="16">
        <f t="shared" si="105"/>
        <v>0.272582090826957</v>
      </c>
      <c r="R109" s="11">
        <f t="shared" si="106"/>
        <v>1.24320825</v>
      </c>
      <c r="S109" s="17">
        <f t="shared" si="107"/>
        <v>0.219256983556018</v>
      </c>
      <c r="T109" s="3">
        <v>0.27</v>
      </c>
      <c r="U109" s="18">
        <f t="shared" si="108"/>
        <v>0.059199385560125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0.244248614746378</v>
      </c>
      <c r="AC109" s="25">
        <f t="shared" si="110"/>
        <v>10.2321666666667</v>
      </c>
      <c r="AD109" s="1">
        <f t="shared" si="111"/>
        <v>0.45</v>
      </c>
      <c r="AE109" s="26">
        <f t="shared" si="112"/>
        <v>473.013333333333</v>
      </c>
      <c r="AF109" s="1">
        <f t="shared" si="113"/>
        <v>11821513.9123776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13.6486402287097</v>
      </c>
      <c r="E110" s="13">
        <f t="shared" si="114"/>
        <v>11.9239903539286</v>
      </c>
      <c r="F110" s="9" t="s">
        <v>109</v>
      </c>
      <c r="G110" s="6">
        <v>4</v>
      </c>
      <c r="H110" s="11">
        <f t="shared" si="99"/>
        <v>13.6486402287097</v>
      </c>
      <c r="I110" s="11">
        <f t="shared" si="100"/>
        <v>286.79864022871</v>
      </c>
      <c r="J110" s="11">
        <f t="shared" si="101"/>
        <v>0.0950477462285114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9.98300904068464</v>
      </c>
      <c r="P110" s="11">
        <f t="shared" si="104"/>
        <v>0.948862509895928</v>
      </c>
      <c r="Q110" s="16">
        <f t="shared" si="105"/>
        <v>0.426988129453168</v>
      </c>
      <c r="R110" s="11">
        <f t="shared" si="106"/>
        <v>1.24320825</v>
      </c>
      <c r="S110" s="17">
        <f t="shared" si="107"/>
        <v>0.343456640875065</v>
      </c>
      <c r="T110" s="3">
        <v>0.27</v>
      </c>
      <c r="U110" s="18">
        <f t="shared" si="108"/>
        <v>0.0927332930362675</v>
      </c>
      <c r="V110" s="3">
        <v>220.1</v>
      </c>
      <c r="W110" s="20">
        <v>12.1</v>
      </c>
      <c r="X110" s="20">
        <v>4.5</v>
      </c>
      <c r="Y110" s="20">
        <v>1.5</v>
      </c>
      <c r="Z110" s="20">
        <v>6.8</v>
      </c>
      <c r="AA110" s="3">
        <v>30.2</v>
      </c>
      <c r="AB110" s="2">
        <f t="shared" si="109"/>
        <v>0.303159087850435</v>
      </c>
      <c r="AC110" s="25">
        <f t="shared" si="110"/>
        <v>10.2321666666667</v>
      </c>
      <c r="AD110" s="1">
        <f t="shared" si="111"/>
        <v>0.45</v>
      </c>
      <c r="AE110" s="26">
        <f t="shared" si="112"/>
        <v>473.013333333333</v>
      </c>
      <c r="AF110" s="1">
        <f t="shared" si="113"/>
        <v>14672752.0989585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18.1819509596667</v>
      </c>
      <c r="E111" s="13">
        <f t="shared" si="114"/>
        <v>13.6486402287097</v>
      </c>
      <c r="F111" s="9" t="s">
        <v>109</v>
      </c>
      <c r="G111" s="6">
        <v>5</v>
      </c>
      <c r="H111" s="11">
        <f t="shared" si="99"/>
        <v>18.1819509596667</v>
      </c>
      <c r="I111" s="11">
        <f t="shared" si="100"/>
        <v>291.331950959667</v>
      </c>
      <c r="J111" s="11">
        <f t="shared" si="101"/>
        <v>0.161202548963648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8.58243920424928</v>
      </c>
      <c r="O111" s="11">
        <f t="shared" si="115"/>
        <v>3.21439232653944</v>
      </c>
      <c r="P111" s="11">
        <f t="shared" si="104"/>
        <v>0.518168236407347</v>
      </c>
      <c r="Q111" s="16">
        <f t="shared" si="105"/>
        <v>0.233175706383306</v>
      </c>
      <c r="R111" s="11">
        <f t="shared" si="106"/>
        <v>1.24320825</v>
      </c>
      <c r="S111" s="17">
        <f t="shared" si="107"/>
        <v>0.187559651718291</v>
      </c>
      <c r="T111" s="3">
        <v>0.27</v>
      </c>
      <c r="U111" s="18">
        <f t="shared" si="108"/>
        <v>0.0506411059639386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0.290468293448128</v>
      </c>
      <c r="AC111" s="25">
        <f t="shared" si="110"/>
        <v>10.2321666666667</v>
      </c>
      <c r="AD111" s="1">
        <f t="shared" si="111"/>
        <v>0.45</v>
      </c>
      <c r="AE111" s="26">
        <f t="shared" si="112"/>
        <v>473.013333333333</v>
      </c>
      <c r="AF111" s="1">
        <f t="shared" si="113"/>
        <v>14058523.835098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21.0532955916129</v>
      </c>
      <c r="E112" s="13">
        <f t="shared" si="114"/>
        <v>18.1819509596667</v>
      </c>
      <c r="F112" s="9" t="s">
        <v>111</v>
      </c>
      <c r="G112" s="6">
        <v>6</v>
      </c>
      <c r="H112" s="11">
        <f t="shared" si="99"/>
        <v>21.0532955916129</v>
      </c>
      <c r="I112" s="11">
        <f t="shared" si="100"/>
        <v>294.203295591613</v>
      </c>
      <c r="J112" s="11">
        <f t="shared" si="101"/>
        <v>0.22337405245081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5.45890909013209</v>
      </c>
      <c r="P112" s="11">
        <f t="shared" si="104"/>
        <v>1.21937864542337</v>
      </c>
      <c r="Q112" s="16">
        <f t="shared" si="105"/>
        <v>0.548720390440515</v>
      </c>
      <c r="R112" s="11">
        <f t="shared" si="106"/>
        <v>1.24320825</v>
      </c>
      <c r="S112" s="17">
        <f t="shared" si="107"/>
        <v>0.441374476432661</v>
      </c>
      <c r="T112" s="3">
        <v>0.27</v>
      </c>
      <c r="U112" s="18">
        <f t="shared" si="108"/>
        <v>0.119171108636818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0.311130089254001</v>
      </c>
      <c r="AC112" s="25">
        <f t="shared" si="110"/>
        <v>10.2321666666667</v>
      </c>
      <c r="AD112" s="1">
        <f t="shared" si="111"/>
        <v>0.45</v>
      </c>
      <c r="AE112" s="26">
        <f t="shared" si="112"/>
        <v>473.013333333333</v>
      </c>
      <c r="AF112" s="1">
        <f t="shared" si="113"/>
        <v>15058544.6820022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21.8451374456667</v>
      </c>
      <c r="E113" s="13">
        <f t="shared" si="114"/>
        <v>21.0532955916129</v>
      </c>
      <c r="F113" s="9" t="s">
        <v>109</v>
      </c>
      <c r="G113" s="6">
        <v>7</v>
      </c>
      <c r="H113" s="11">
        <f t="shared" si="99"/>
        <v>21.8451374456667</v>
      </c>
      <c r="I113" s="11">
        <f t="shared" si="100"/>
        <v>294.995137445667</v>
      </c>
      <c r="J113" s="11">
        <f t="shared" si="101"/>
        <v>0.24412595735519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7.00221544470872</v>
      </c>
      <c r="P113" s="11">
        <f t="shared" si="104"/>
        <v>1.70942254904682</v>
      </c>
      <c r="Q113" s="16">
        <f t="shared" si="105"/>
        <v>0.769240147071067</v>
      </c>
      <c r="R113" s="11">
        <f t="shared" si="106"/>
        <v>1.24320825</v>
      </c>
      <c r="S113" s="17">
        <f t="shared" si="107"/>
        <v>0.618754055944422</v>
      </c>
      <c r="T113" s="3">
        <v>0.27</v>
      </c>
      <c r="U113" s="18">
        <f t="shared" si="108"/>
        <v>0.167063595104994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0.325569673924156</v>
      </c>
      <c r="AC113" s="25">
        <f t="shared" si="110"/>
        <v>10.2321666666667</v>
      </c>
      <c r="AD113" s="1">
        <f t="shared" si="111"/>
        <v>0.45</v>
      </c>
      <c r="AE113" s="26">
        <f t="shared" si="112"/>
        <v>473.013333333333</v>
      </c>
      <c r="AF113" s="1">
        <f t="shared" si="113"/>
        <v>15757413.542505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20.7647816641936</v>
      </c>
      <c r="E114" s="13">
        <f t="shared" si="114"/>
        <v>21.8451374456667</v>
      </c>
      <c r="F114" s="9" t="s">
        <v>109</v>
      </c>
      <c r="G114" s="6">
        <v>8</v>
      </c>
      <c r="H114" s="11">
        <f t="shared" si="99"/>
        <v>20.7647816641936</v>
      </c>
      <c r="I114" s="11">
        <f t="shared" si="100"/>
        <v>293.914781664194</v>
      </c>
      <c r="J114" s="11">
        <f t="shared" si="101"/>
        <v>0.216233844172488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8.05547789566191</v>
      </c>
      <c r="P114" s="11">
        <f t="shared" si="104"/>
        <v>1.74186695202548</v>
      </c>
      <c r="Q114" s="16">
        <f t="shared" si="105"/>
        <v>0.783840128411467</v>
      </c>
      <c r="R114" s="11">
        <f t="shared" si="106"/>
        <v>1.24320825</v>
      </c>
      <c r="S114" s="17">
        <f t="shared" si="107"/>
        <v>0.630497849745983</v>
      </c>
      <c r="T114" s="3">
        <v>0.27</v>
      </c>
      <c r="U114" s="18">
        <f t="shared" si="108"/>
        <v>0.170234419431416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0.326525677458572</v>
      </c>
      <c r="AC114" s="25">
        <f t="shared" si="110"/>
        <v>10.2321666666667</v>
      </c>
      <c r="AD114" s="1">
        <f t="shared" si="111"/>
        <v>0.45</v>
      </c>
      <c r="AE114" s="26">
        <f t="shared" si="112"/>
        <v>473.013333333333</v>
      </c>
      <c r="AF114" s="1">
        <f t="shared" si="113"/>
        <v>15803683.6476359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21.3832064712903</v>
      </c>
      <c r="E115" s="13">
        <f t="shared" si="114"/>
        <v>20.7647816641936</v>
      </c>
      <c r="F115" s="9" t="s">
        <v>109</v>
      </c>
      <c r="G115" s="6">
        <v>9</v>
      </c>
      <c r="H115" s="11">
        <f t="shared" si="99"/>
        <v>21.3832064712903</v>
      </c>
      <c r="I115" s="11">
        <f t="shared" si="100"/>
        <v>294.53320647129</v>
      </c>
      <c r="J115" s="11">
        <f t="shared" si="101"/>
        <v>0.231810080033433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9.07629594363642</v>
      </c>
      <c r="P115" s="11">
        <f t="shared" si="104"/>
        <v>2.10397688910148</v>
      </c>
      <c r="Q115" s="16">
        <f t="shared" si="105"/>
        <v>0.946789600095666</v>
      </c>
      <c r="R115" s="11">
        <f t="shared" si="106"/>
        <v>1.24320825</v>
      </c>
      <c r="S115" s="17">
        <f t="shared" si="107"/>
        <v>0.761569592299332</v>
      </c>
      <c r="T115" s="3">
        <v>0.27</v>
      </c>
      <c r="U115" s="18">
        <f t="shared" si="108"/>
        <v>0.20562378992082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0.337195572661127</v>
      </c>
      <c r="AC115" s="25">
        <f t="shared" si="110"/>
        <v>10.2321666666667</v>
      </c>
      <c r="AD115" s="1">
        <f t="shared" si="111"/>
        <v>0.45</v>
      </c>
      <c r="AE115" s="26">
        <f t="shared" si="112"/>
        <v>473.013333333333</v>
      </c>
      <c r="AF115" s="1">
        <f t="shared" si="113"/>
        <v>16320101.3751697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18.901612929</v>
      </c>
      <c r="E116" s="13">
        <f t="shared" si="114"/>
        <v>21.3832064712903</v>
      </c>
      <c r="F116" s="9" t="s">
        <v>109</v>
      </c>
      <c r="G116" s="6">
        <v>10</v>
      </c>
      <c r="H116" s="11">
        <f t="shared" si="99"/>
        <v>18.901612929</v>
      </c>
      <c r="I116" s="11">
        <f t="shared" si="100"/>
        <v>292.051612929</v>
      </c>
      <c r="J116" s="11">
        <f t="shared" si="101"/>
        <v>0.17504059136275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9.73500405453494</v>
      </c>
      <c r="P116" s="11">
        <f t="shared" si="104"/>
        <v>1.70402086662456</v>
      </c>
      <c r="Q116" s="16">
        <f t="shared" si="105"/>
        <v>0.766809389981053</v>
      </c>
      <c r="R116" s="11">
        <f t="shared" si="106"/>
        <v>1.24320825</v>
      </c>
      <c r="S116" s="17">
        <f t="shared" si="107"/>
        <v>0.616798826729997</v>
      </c>
      <c r="T116" s="3">
        <v>0.27</v>
      </c>
      <c r="U116" s="18">
        <f t="shared" si="108"/>
        <v>0.166535683217099</v>
      </c>
      <c r="V116" s="3">
        <v>220.1</v>
      </c>
      <c r="W116" s="20">
        <v>12.1</v>
      </c>
      <c r="X116" s="20">
        <v>4.5</v>
      </c>
      <c r="Y116" s="20">
        <v>1.5</v>
      </c>
      <c r="Z116" s="20">
        <v>6.8</v>
      </c>
      <c r="AA116" s="3">
        <v>30.2</v>
      </c>
      <c r="AB116" s="2">
        <f t="shared" si="109"/>
        <v>0.325410508489955</v>
      </c>
      <c r="AC116" s="25">
        <f t="shared" si="110"/>
        <v>10.2321666666667</v>
      </c>
      <c r="AD116" s="1">
        <f t="shared" si="111"/>
        <v>0.45</v>
      </c>
      <c r="AE116" s="26">
        <f t="shared" si="112"/>
        <v>473.013333333333</v>
      </c>
      <c r="AF116" s="1">
        <f t="shared" si="113"/>
        <v>15749710.0130634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17.0532170877419</v>
      </c>
      <c r="E117" s="13">
        <f t="shared" si="114"/>
        <v>18.901612929</v>
      </c>
      <c r="F117" s="9" t="s">
        <v>109</v>
      </c>
      <c r="G117" s="6">
        <v>11</v>
      </c>
      <c r="H117" s="11">
        <f t="shared" si="99"/>
        <v>17.0532170877419</v>
      </c>
      <c r="I117" s="11">
        <f t="shared" si="100"/>
        <v>290.203217087742</v>
      </c>
      <c r="J117" s="11">
        <f t="shared" si="101"/>
        <v>0.141552338985513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7.62943402851486</v>
      </c>
      <c r="O117" s="11">
        <f t="shared" si="115"/>
        <v>3.16423415939552</v>
      </c>
      <c r="P117" s="11">
        <f t="shared" si="104"/>
        <v>0.447904746360293</v>
      </c>
      <c r="Q117" s="16">
        <f t="shared" si="105"/>
        <v>0.201557135862132</v>
      </c>
      <c r="R117" s="11">
        <f t="shared" si="106"/>
        <v>1.24320825</v>
      </c>
      <c r="S117" s="17">
        <f t="shared" si="107"/>
        <v>0.162126607398344</v>
      </c>
      <c r="T117" s="3">
        <v>0.27</v>
      </c>
      <c r="U117" s="18">
        <f t="shared" si="108"/>
        <v>0.0437741839975528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0.239597916475262</v>
      </c>
      <c r="AC117" s="25">
        <f t="shared" si="110"/>
        <v>10.2321666666667</v>
      </c>
      <c r="AD117" s="1">
        <f t="shared" si="111"/>
        <v>0.45</v>
      </c>
      <c r="AE117" s="26">
        <f t="shared" si="112"/>
        <v>473.013333333333</v>
      </c>
      <c r="AF117" s="1">
        <f t="shared" si="113"/>
        <v>11596422.3827026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13.868422774</v>
      </c>
      <c r="E118" s="13">
        <f t="shared" si="114"/>
        <v>17.0532170877419</v>
      </c>
      <c r="F118" s="9" t="s">
        <v>111</v>
      </c>
      <c r="G118" s="6">
        <v>12</v>
      </c>
      <c r="H118" s="11">
        <f t="shared" si="99"/>
        <v>13.868422774</v>
      </c>
      <c r="I118" s="11">
        <f t="shared" si="100"/>
        <v>287.018422774</v>
      </c>
      <c r="J118" s="11">
        <f t="shared" si="101"/>
        <v>0.0975510947475118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5.47901441303522</v>
      </c>
      <c r="P118" s="11">
        <f t="shared" si="104"/>
        <v>0.534483854128982</v>
      </c>
      <c r="Q118" s="16">
        <f t="shared" si="105"/>
        <v>0.240517734358042</v>
      </c>
      <c r="R118" s="11">
        <f t="shared" si="106"/>
        <v>1.24320825</v>
      </c>
      <c r="S118" s="17">
        <f t="shared" si="107"/>
        <v>0.193465362185331</v>
      </c>
      <c r="T118" s="3">
        <v>0.27</v>
      </c>
      <c r="U118" s="18">
        <f t="shared" si="108"/>
        <v>0.0522356477900394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0.242149047808697</v>
      </c>
      <c r="AC118" s="25">
        <f t="shared" si="110"/>
        <v>10.2321666666667</v>
      </c>
      <c r="AD118" s="1">
        <f t="shared" si="111"/>
        <v>0.45</v>
      </c>
      <c r="AE118" s="26">
        <f t="shared" si="112"/>
        <v>473.013333333333</v>
      </c>
      <c r="AF118" s="1">
        <f t="shared" si="113"/>
        <v>11719895.8958762</v>
      </c>
      <c r="AG118" s="1">
        <f>SUM(AF107:AF118)</f>
        <v>165132725.151234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8.59146021819355</v>
      </c>
      <c r="E119" s="13">
        <f t="shared" si="114"/>
        <v>13.868422774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10</v>
      </c>
      <c r="E123" s="9"/>
      <c r="F123" s="9"/>
      <c r="G123" s="6">
        <v>1</v>
      </c>
      <c r="H123" s="11">
        <f t="shared" ref="H123:H134" si="116">E124</f>
        <v>10</v>
      </c>
      <c r="I123" s="11">
        <f t="shared" ref="I123:I134" si="117">H123+273.15</f>
        <v>283.15</v>
      </c>
      <c r="J123" s="11">
        <f t="shared" ref="J123:J134" si="118">EXP(($C$18*(I123-$C$16))/($C$19*I123*$C$16))</f>
        <v>0.0613689768727766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0.0319867381256286</v>
      </c>
      <c r="Q123" s="16">
        <f t="shared" ref="Q123:Q134" si="122">P123*$B$125</f>
        <v>0.00959602143768858</v>
      </c>
      <c r="R123" s="11">
        <f t="shared" ref="R123:R134" si="123">L123*$B$125</f>
        <v>0.156366</v>
      </c>
      <c r="S123" s="17">
        <f t="shared" ref="S123:S134" si="124">Q123/R123</f>
        <v>0.0613689768727766</v>
      </c>
      <c r="T123" s="3">
        <v>0.01</v>
      </c>
      <c r="U123" s="18">
        <f t="shared" ref="U123:U134" si="125">S123*T123</f>
        <v>0.000613689768727766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0.00610368976872777</v>
      </c>
      <c r="AU123" s="25">
        <f t="shared" ref="AU123:AU134" si="129">$B$123/12</f>
        <v>52.122</v>
      </c>
      <c r="AV123" s="1">
        <f t="shared" ref="AV123:AV134" si="130">$B$125</f>
        <v>0.3</v>
      </c>
      <c r="AW123" s="2">
        <f>$E$10/12</f>
        <v>2.30833333333333</v>
      </c>
      <c r="AX123" s="1">
        <f t="shared" ref="AX123:AX134" si="131">AW123*10000*AV123*0.67*AU123*AT123</f>
        <v>1476.07390997339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9.04153927277419</v>
      </c>
      <c r="E124" s="13">
        <f t="shared" ref="E124:E135" si="132">D123</f>
        <v>10</v>
      </c>
      <c r="F124" s="9" t="s">
        <v>109</v>
      </c>
      <c r="G124" s="6">
        <v>2</v>
      </c>
      <c r="H124" s="11">
        <f t="shared" si="116"/>
        <v>9.04153927277419</v>
      </c>
      <c r="I124" s="11">
        <f t="shared" si="117"/>
        <v>282.191539272774</v>
      </c>
      <c r="J124" s="11">
        <f t="shared" si="118"/>
        <v>0.0546040482862771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1.01045326187437</v>
      </c>
      <c r="P124" s="11">
        <f t="shared" si="121"/>
        <v>0.0551748387024144</v>
      </c>
      <c r="Q124" s="16">
        <f t="shared" si="122"/>
        <v>0.0165524516107243</v>
      </c>
      <c r="R124" s="11">
        <f t="shared" si="123"/>
        <v>0.156366</v>
      </c>
      <c r="S124" s="17">
        <f t="shared" si="124"/>
        <v>0.105857101996114</v>
      </c>
      <c r="T124" s="3">
        <v>0.01</v>
      </c>
      <c r="U124" s="18">
        <f t="shared" si="125"/>
        <v>0.00105857101996114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0.00654857101996114</v>
      </c>
      <c r="AU124" s="25">
        <f t="shared" si="129"/>
        <v>52.122</v>
      </c>
      <c r="AV124" s="1">
        <f t="shared" si="130"/>
        <v>0.3</v>
      </c>
      <c r="AW124" s="2">
        <f t="shared" ref="AW124:AW134" si="134">$E$10/12</f>
        <v>2.30833333333333</v>
      </c>
      <c r="AX124" s="1">
        <f t="shared" si="131"/>
        <v>1583.66089962453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2">
        <v>11.9239903539286</v>
      </c>
      <c r="E125" s="13">
        <f t="shared" si="132"/>
        <v>9.04153927277419</v>
      </c>
      <c r="F125" s="9" t="s">
        <v>109</v>
      </c>
      <c r="G125" s="6">
        <v>3</v>
      </c>
      <c r="H125" s="11">
        <f t="shared" si="116"/>
        <v>11.9239903539286</v>
      </c>
      <c r="I125" s="11">
        <f t="shared" si="117"/>
        <v>285.073990353929</v>
      </c>
      <c r="J125" s="11">
        <f t="shared" si="118"/>
        <v>0.0774000995704135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1.47649842317196</v>
      </c>
      <c r="P125" s="11">
        <f t="shared" si="121"/>
        <v>0.114281124969068</v>
      </c>
      <c r="Q125" s="16">
        <f t="shared" si="122"/>
        <v>0.0342843374907204</v>
      </c>
      <c r="R125" s="11">
        <f t="shared" si="123"/>
        <v>0.156366</v>
      </c>
      <c r="S125" s="17">
        <f t="shared" si="124"/>
        <v>0.219256983556018</v>
      </c>
      <c r="T125" s="3">
        <v>0.01</v>
      </c>
      <c r="U125" s="18">
        <f t="shared" si="125"/>
        <v>0.00219256983556018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0.00768256983556018</v>
      </c>
      <c r="AU125" s="25">
        <f t="shared" si="129"/>
        <v>52.122</v>
      </c>
      <c r="AV125" s="1">
        <f t="shared" si="130"/>
        <v>0.3</v>
      </c>
      <c r="AW125" s="2">
        <f t="shared" si="134"/>
        <v>2.30833333333333</v>
      </c>
      <c r="AX125" s="1">
        <f t="shared" si="131"/>
        <v>1857.89929133023</v>
      </c>
    </row>
    <row r="126" s="1" customFormat="1" spans="1:50">
      <c r="A126" s="6"/>
      <c r="B126" s="6"/>
      <c r="C126" s="9">
        <v>3</v>
      </c>
      <c r="D126" s="12">
        <v>13.6486402287097</v>
      </c>
      <c r="E126" s="13">
        <f t="shared" si="132"/>
        <v>11.9239903539286</v>
      </c>
      <c r="F126" s="9" t="s">
        <v>109</v>
      </c>
      <c r="G126" s="6">
        <v>4</v>
      </c>
      <c r="H126" s="11">
        <f t="shared" si="116"/>
        <v>13.6486402287097</v>
      </c>
      <c r="I126" s="11">
        <f t="shared" si="117"/>
        <v>286.79864022871</v>
      </c>
      <c r="J126" s="11">
        <f t="shared" si="118"/>
        <v>0.0950477462285114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1.88343729820289</v>
      </c>
      <c r="P126" s="11">
        <f t="shared" si="121"/>
        <v>0.179016470356901</v>
      </c>
      <c r="Q126" s="16">
        <f t="shared" si="122"/>
        <v>0.0537049411070704</v>
      </c>
      <c r="R126" s="11">
        <f t="shared" si="123"/>
        <v>0.156366</v>
      </c>
      <c r="S126" s="17">
        <f t="shared" si="124"/>
        <v>0.343456640875065</v>
      </c>
      <c r="T126" s="3">
        <v>0.01</v>
      </c>
      <c r="U126" s="18">
        <f t="shared" si="125"/>
        <v>0.00343456640875065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0.005</v>
      </c>
      <c r="AF126" s="3">
        <v>0.49</v>
      </c>
      <c r="AG126" s="18">
        <f t="shared" si="126"/>
        <v>0.00245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0.0133845664087506</v>
      </c>
      <c r="AU126" s="25">
        <f t="shared" si="129"/>
        <v>52.122</v>
      </c>
      <c r="AV126" s="1">
        <f t="shared" si="130"/>
        <v>0.3</v>
      </c>
      <c r="AW126" s="2">
        <f t="shared" si="134"/>
        <v>2.30833333333333</v>
      </c>
      <c r="AX126" s="1">
        <f t="shared" si="131"/>
        <v>3236.83051086343</v>
      </c>
    </row>
    <row r="127" s="1" customFormat="1" spans="1:50">
      <c r="A127" s="6"/>
      <c r="B127" s="6"/>
      <c r="C127" s="9">
        <v>4</v>
      </c>
      <c r="D127" s="12">
        <v>18.1819509596667</v>
      </c>
      <c r="E127" s="13">
        <f t="shared" si="132"/>
        <v>13.6486402287097</v>
      </c>
      <c r="F127" s="9" t="s">
        <v>109</v>
      </c>
      <c r="G127" s="6">
        <v>5</v>
      </c>
      <c r="H127" s="11">
        <f t="shared" si="116"/>
        <v>18.1819509596667</v>
      </c>
      <c r="I127" s="11">
        <f t="shared" si="117"/>
        <v>291.331950959667</v>
      </c>
      <c r="J127" s="11">
        <f t="shared" si="118"/>
        <v>0.161202548963648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1.61919978645369</v>
      </c>
      <c r="O127" s="11">
        <f t="shared" si="133"/>
        <v>0.6064410413923</v>
      </c>
      <c r="P127" s="11">
        <f t="shared" si="121"/>
        <v>0.0977598416686078</v>
      </c>
      <c r="Q127" s="16">
        <f t="shared" si="122"/>
        <v>0.0293279525005823</v>
      </c>
      <c r="R127" s="11">
        <f t="shared" si="123"/>
        <v>0.156366</v>
      </c>
      <c r="S127" s="17">
        <f t="shared" si="124"/>
        <v>0.187559651718291</v>
      </c>
      <c r="T127" s="3">
        <v>0.01</v>
      </c>
      <c r="U127" s="18">
        <f t="shared" si="125"/>
        <v>0.00187559651718291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0.0118255965171829</v>
      </c>
      <c r="AU127" s="25">
        <f t="shared" si="129"/>
        <v>52.122</v>
      </c>
      <c r="AV127" s="1">
        <f t="shared" si="130"/>
        <v>0.3</v>
      </c>
      <c r="AW127" s="2">
        <f t="shared" si="134"/>
        <v>2.30833333333333</v>
      </c>
      <c r="AX127" s="1">
        <f t="shared" si="131"/>
        <v>2859.82006790692</v>
      </c>
    </row>
    <row r="128" s="1" customFormat="1" spans="1:50">
      <c r="A128" s="6"/>
      <c r="B128" s="6"/>
      <c r="C128" s="9">
        <v>5</v>
      </c>
      <c r="D128" s="12">
        <v>21.0532955916129</v>
      </c>
      <c r="E128" s="13">
        <f t="shared" si="132"/>
        <v>18.1819509596667</v>
      </c>
      <c r="F128" s="9" t="s">
        <v>111</v>
      </c>
      <c r="G128" s="6">
        <v>6</v>
      </c>
      <c r="H128" s="11">
        <f t="shared" si="116"/>
        <v>21.0532955916129</v>
      </c>
      <c r="I128" s="11">
        <f t="shared" si="117"/>
        <v>294.203295591613</v>
      </c>
      <c r="J128" s="11">
        <f t="shared" si="118"/>
        <v>0.22337405245081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1.02990119972369</v>
      </c>
      <c r="P128" s="11">
        <f t="shared" si="121"/>
        <v>0.230053204606232</v>
      </c>
      <c r="Q128" s="16">
        <f t="shared" si="122"/>
        <v>0.0690159613818695</v>
      </c>
      <c r="R128" s="11">
        <f t="shared" si="123"/>
        <v>0.156366</v>
      </c>
      <c r="S128" s="17">
        <f t="shared" si="124"/>
        <v>0.441374476432661</v>
      </c>
      <c r="T128" s="3">
        <v>0.01</v>
      </c>
      <c r="U128" s="18">
        <f t="shared" si="125"/>
        <v>0.00441374476432661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0.0143637447643266</v>
      </c>
      <c r="AU128" s="25">
        <f t="shared" si="129"/>
        <v>52.122</v>
      </c>
      <c r="AV128" s="1">
        <f t="shared" si="130"/>
        <v>0.3</v>
      </c>
      <c r="AW128" s="2">
        <f t="shared" si="134"/>
        <v>2.30833333333333</v>
      </c>
      <c r="AX128" s="1">
        <f t="shared" si="131"/>
        <v>3473.62819859676</v>
      </c>
    </row>
    <row r="129" s="1" customFormat="1" spans="1:50">
      <c r="A129" s="6"/>
      <c r="B129" s="6"/>
      <c r="C129" s="9">
        <v>6</v>
      </c>
      <c r="D129" s="12">
        <v>21.8451374456667</v>
      </c>
      <c r="E129" s="13">
        <f t="shared" si="132"/>
        <v>21.0532955916129</v>
      </c>
      <c r="F129" s="9" t="s">
        <v>109</v>
      </c>
      <c r="G129" s="6">
        <v>7</v>
      </c>
      <c r="H129" s="11">
        <f t="shared" si="116"/>
        <v>21.8451374456667</v>
      </c>
      <c r="I129" s="11">
        <f t="shared" si="117"/>
        <v>294.995137445667</v>
      </c>
      <c r="J129" s="11">
        <f t="shared" si="118"/>
        <v>0.24412595735519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1.32106799511746</v>
      </c>
      <c r="P129" s="11">
        <f t="shared" si="121"/>
        <v>0.322506989039352</v>
      </c>
      <c r="Q129" s="16">
        <f t="shared" si="122"/>
        <v>0.0967520967118055</v>
      </c>
      <c r="R129" s="11">
        <f t="shared" si="123"/>
        <v>0.156366</v>
      </c>
      <c r="S129" s="17">
        <f t="shared" si="124"/>
        <v>0.618754055944422</v>
      </c>
      <c r="T129" s="3">
        <v>0.01</v>
      </c>
      <c r="U129" s="18">
        <f t="shared" si="125"/>
        <v>0.00618754055944422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0.0161375405594442</v>
      </c>
      <c r="AU129" s="25">
        <f t="shared" si="129"/>
        <v>52.122</v>
      </c>
      <c r="AV129" s="1">
        <f t="shared" si="130"/>
        <v>0.3</v>
      </c>
      <c r="AW129" s="2">
        <f t="shared" si="134"/>
        <v>2.30833333333333</v>
      </c>
      <c r="AX129" s="1">
        <f t="shared" si="131"/>
        <v>3902.59064492033</v>
      </c>
    </row>
    <row r="130" s="1" customFormat="1" spans="1:50">
      <c r="A130" s="6"/>
      <c r="B130" s="6"/>
      <c r="C130" s="9">
        <v>7</v>
      </c>
      <c r="D130" s="12">
        <v>20.7647816641936</v>
      </c>
      <c r="E130" s="13">
        <f t="shared" si="132"/>
        <v>21.8451374456667</v>
      </c>
      <c r="F130" s="9" t="s">
        <v>109</v>
      </c>
      <c r="G130" s="6">
        <v>8</v>
      </c>
      <c r="H130" s="11">
        <f t="shared" si="116"/>
        <v>20.7647816641936</v>
      </c>
      <c r="I130" s="11">
        <f t="shared" si="117"/>
        <v>293.914781664194</v>
      </c>
      <c r="J130" s="11">
        <f t="shared" si="118"/>
        <v>0.216233844172488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1.51978100607811</v>
      </c>
      <c r="P130" s="11">
        <f t="shared" si="121"/>
        <v>0.328628089244601</v>
      </c>
      <c r="Q130" s="16">
        <f t="shared" si="122"/>
        <v>0.0985884267733804</v>
      </c>
      <c r="R130" s="11">
        <f t="shared" si="123"/>
        <v>0.156366</v>
      </c>
      <c r="S130" s="17">
        <f t="shared" si="124"/>
        <v>0.630497849745983</v>
      </c>
      <c r="T130" s="3">
        <v>0.01</v>
      </c>
      <c r="U130" s="18">
        <f t="shared" si="125"/>
        <v>0.00630497849745983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0.0162549784974598</v>
      </c>
      <c r="AU130" s="25">
        <f t="shared" si="129"/>
        <v>52.122</v>
      </c>
      <c r="AV130" s="1">
        <f t="shared" si="130"/>
        <v>0.3</v>
      </c>
      <c r="AW130" s="2">
        <f t="shared" si="134"/>
        <v>2.30833333333333</v>
      </c>
      <c r="AX130" s="1">
        <f t="shared" si="131"/>
        <v>3930.99101959764</v>
      </c>
    </row>
    <row r="131" s="1" customFormat="1" spans="1:50">
      <c r="A131" s="6"/>
      <c r="B131" s="6"/>
      <c r="C131" s="9">
        <v>8</v>
      </c>
      <c r="D131" s="12">
        <v>21.3832064712903</v>
      </c>
      <c r="E131" s="13">
        <f t="shared" si="132"/>
        <v>20.7647816641936</v>
      </c>
      <c r="F131" s="9" t="s">
        <v>109</v>
      </c>
      <c r="G131" s="6">
        <v>9</v>
      </c>
      <c r="H131" s="11">
        <f t="shared" si="116"/>
        <v>21.3832064712903</v>
      </c>
      <c r="I131" s="11">
        <f t="shared" si="117"/>
        <v>294.53320647129</v>
      </c>
      <c r="J131" s="11">
        <f t="shared" si="118"/>
        <v>0.231810080033433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1.71237291683351</v>
      </c>
      <c r="P131" s="11">
        <f t="shared" si="121"/>
        <v>0.396945302898258</v>
      </c>
      <c r="Q131" s="16">
        <f t="shared" si="122"/>
        <v>0.119083590869477</v>
      </c>
      <c r="R131" s="11">
        <f t="shared" si="123"/>
        <v>0.156366</v>
      </c>
      <c r="S131" s="17">
        <f t="shared" si="124"/>
        <v>0.761569592299332</v>
      </c>
      <c r="T131" s="3">
        <v>0.01</v>
      </c>
      <c r="U131" s="18">
        <f t="shared" si="125"/>
        <v>0.00761569592299332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0.0175656959229933</v>
      </c>
      <c r="AU131" s="25">
        <f t="shared" si="129"/>
        <v>52.122</v>
      </c>
      <c r="AV131" s="1">
        <f t="shared" si="130"/>
        <v>0.3</v>
      </c>
      <c r="AW131" s="2">
        <f t="shared" si="134"/>
        <v>2.30833333333333</v>
      </c>
      <c r="AX131" s="1">
        <f t="shared" si="131"/>
        <v>4247.96581164719</v>
      </c>
    </row>
    <row r="132" s="1" customFormat="1" spans="1:50">
      <c r="A132" s="6"/>
      <c r="B132" s="6"/>
      <c r="C132" s="9">
        <v>9</v>
      </c>
      <c r="D132" s="12">
        <v>18.901612929</v>
      </c>
      <c r="E132" s="13">
        <f t="shared" si="132"/>
        <v>21.3832064712903</v>
      </c>
      <c r="F132" s="9" t="s">
        <v>109</v>
      </c>
      <c r="G132" s="6">
        <v>10</v>
      </c>
      <c r="H132" s="11">
        <f t="shared" si="116"/>
        <v>18.901612929</v>
      </c>
      <c r="I132" s="11">
        <f t="shared" si="117"/>
        <v>292.051612929</v>
      </c>
      <c r="J132" s="11">
        <f t="shared" si="118"/>
        <v>0.17504059136275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1.83664761393525</v>
      </c>
      <c r="P132" s="11">
        <f t="shared" si="121"/>
        <v>0.321487884468209</v>
      </c>
      <c r="Q132" s="16">
        <f t="shared" si="122"/>
        <v>0.0964463653404627</v>
      </c>
      <c r="R132" s="11">
        <f t="shared" si="123"/>
        <v>0.156366</v>
      </c>
      <c r="S132" s="17">
        <f t="shared" si="124"/>
        <v>0.616798826729997</v>
      </c>
      <c r="T132" s="3">
        <v>0.01</v>
      </c>
      <c r="U132" s="18">
        <f t="shared" si="125"/>
        <v>0.00616798826729997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0.005</v>
      </c>
      <c r="AF132" s="3">
        <v>0.49</v>
      </c>
      <c r="AG132" s="18">
        <f t="shared" si="126"/>
        <v>0.00245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0.0161179882673</v>
      </c>
      <c r="AU132" s="25">
        <f t="shared" si="129"/>
        <v>52.122</v>
      </c>
      <c r="AV132" s="1">
        <f t="shared" si="130"/>
        <v>0.3</v>
      </c>
      <c r="AW132" s="2">
        <f t="shared" si="134"/>
        <v>2.30833333333333</v>
      </c>
      <c r="AX132" s="1">
        <f t="shared" si="131"/>
        <v>3897.86225448637</v>
      </c>
    </row>
    <row r="133" s="1" customFormat="1" spans="1:50">
      <c r="A133" s="6"/>
      <c r="B133" s="6"/>
      <c r="C133" s="9">
        <v>10</v>
      </c>
      <c r="D133" s="12">
        <v>17.0532170877419</v>
      </c>
      <c r="E133" s="13">
        <f t="shared" si="132"/>
        <v>18.901612929</v>
      </c>
      <c r="F133" s="9" t="s">
        <v>109</v>
      </c>
      <c r="G133" s="6">
        <v>11</v>
      </c>
      <c r="H133" s="11">
        <f t="shared" si="116"/>
        <v>17.0532170877419</v>
      </c>
      <c r="I133" s="11">
        <f t="shared" si="117"/>
        <v>290.203217087742</v>
      </c>
      <c r="J133" s="11">
        <f t="shared" si="118"/>
        <v>0.141552338985513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1.43940174299369</v>
      </c>
      <c r="O133" s="11">
        <f t="shared" si="133"/>
        <v>0.596977986473352</v>
      </c>
      <c r="P133" s="11">
        <f t="shared" si="121"/>
        <v>0.0845036303081649</v>
      </c>
      <c r="Q133" s="16">
        <f t="shared" si="122"/>
        <v>0.0253510890924495</v>
      </c>
      <c r="R133" s="11">
        <f t="shared" si="123"/>
        <v>0.156366</v>
      </c>
      <c r="S133" s="17">
        <f t="shared" si="124"/>
        <v>0.162126607398344</v>
      </c>
      <c r="T133" s="3">
        <v>0.01</v>
      </c>
      <c r="U133" s="18">
        <f t="shared" si="125"/>
        <v>0.00162126607398344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0.00711126607398344</v>
      </c>
      <c r="AU133" s="25">
        <f t="shared" si="129"/>
        <v>52.122</v>
      </c>
      <c r="AV133" s="1">
        <f t="shared" si="130"/>
        <v>0.3</v>
      </c>
      <c r="AW133" s="2">
        <f t="shared" si="134"/>
        <v>2.30833333333333</v>
      </c>
      <c r="AX133" s="1">
        <f t="shared" si="131"/>
        <v>1719.73916047731</v>
      </c>
    </row>
    <row r="134" s="1" customFormat="1" spans="1:51">
      <c r="A134" s="6"/>
      <c r="B134" s="6"/>
      <c r="C134" s="9">
        <v>11</v>
      </c>
      <c r="D134" s="12">
        <v>13.868422774</v>
      </c>
      <c r="E134" s="13">
        <f t="shared" si="132"/>
        <v>17.0532170877419</v>
      </c>
      <c r="F134" s="9" t="s">
        <v>111</v>
      </c>
      <c r="G134" s="6">
        <v>12</v>
      </c>
      <c r="H134" s="11">
        <f t="shared" si="116"/>
        <v>13.868422774</v>
      </c>
      <c r="I134" s="11">
        <f t="shared" si="117"/>
        <v>287.018422774</v>
      </c>
      <c r="J134" s="11">
        <f t="shared" si="118"/>
        <v>0.0975510947475118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1.03369435616519</v>
      </c>
      <c r="P134" s="11">
        <f t="shared" si="121"/>
        <v>0.100838016078238</v>
      </c>
      <c r="Q134" s="16">
        <f t="shared" si="122"/>
        <v>0.0302514048234715</v>
      </c>
      <c r="R134" s="11">
        <f t="shared" si="123"/>
        <v>0.156366</v>
      </c>
      <c r="S134" s="17">
        <f t="shared" si="124"/>
        <v>0.193465362185331</v>
      </c>
      <c r="T134" s="3">
        <v>0.01</v>
      </c>
      <c r="U134" s="18">
        <f t="shared" si="125"/>
        <v>0.00193465362185331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0.00742465362185331</v>
      </c>
      <c r="AU134" s="25">
        <f t="shared" si="129"/>
        <v>52.122</v>
      </c>
      <c r="AV134" s="1">
        <f t="shared" si="130"/>
        <v>0.3</v>
      </c>
      <c r="AW134" s="2">
        <f t="shared" si="134"/>
        <v>2.30833333333333</v>
      </c>
      <c r="AX134" s="1">
        <f t="shared" si="131"/>
        <v>1795.52662685401</v>
      </c>
      <c r="AY134" s="1">
        <f>SUM(AX123:AX134)</f>
        <v>33982.5883962781</v>
      </c>
    </row>
    <row r="135" s="1" customFormat="1" spans="1:46">
      <c r="A135" s="6"/>
      <c r="B135" s="6"/>
      <c r="C135" s="9">
        <v>12</v>
      </c>
      <c r="D135" s="12">
        <v>8.59146021819355</v>
      </c>
      <c r="E135" s="13">
        <f t="shared" si="132"/>
        <v>13.868422774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10</v>
      </c>
      <c r="E139" s="9"/>
      <c r="F139" s="9"/>
      <c r="G139" s="6">
        <v>1</v>
      </c>
      <c r="H139" s="11">
        <f t="shared" ref="H139:H150" si="135">E140</f>
        <v>10</v>
      </c>
      <c r="I139" s="11">
        <f t="shared" ref="I139:I150" si="136">H139+273.15</f>
        <v>283.15</v>
      </c>
      <c r="J139" s="11">
        <f t="shared" ref="J139:J150" si="137">EXP(($C$18*(I139-$C$16))/($C$19*I139*$C$16))</f>
        <v>0.0613689768727766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0.0174717477156795</v>
      </c>
      <c r="Q139" s="16">
        <f t="shared" ref="Q139:Q150" si="141">P139*$B$125</f>
        <v>0.00524152431470385</v>
      </c>
      <c r="R139" s="11">
        <f t="shared" ref="R139:R150" si="142">L139*$B$125</f>
        <v>0.08541</v>
      </c>
      <c r="S139" s="17">
        <f t="shared" ref="S139:S150" si="143">Q139/R139</f>
        <v>0.0613689768727766</v>
      </c>
      <c r="T139" s="3">
        <v>0.01</v>
      </c>
      <c r="U139" s="18">
        <f t="shared" ref="U139:U150" si="144">S139*T139</f>
        <v>0.000613689768727766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0.00610368976872777</v>
      </c>
      <c r="AU139" s="25">
        <f t="shared" ref="AU139:AU150" si="148">$B$139/12</f>
        <v>28.47</v>
      </c>
      <c r="AV139" s="1">
        <f t="shared" ref="AV139:AV150" si="149">$B$125</f>
        <v>0.3</v>
      </c>
      <c r="AW139" s="2">
        <f>$E$11/12</f>
        <v>1.1</v>
      </c>
      <c r="AX139" s="1">
        <f t="shared" ref="AX139:AX150" si="150">AW139*10000*AV139*0.67*AU139*AT139</f>
        <v>384.209997499367</v>
      </c>
      <c r="AZ139" s="2">
        <f>$E$12/12</f>
        <v>1.68333333333333</v>
      </c>
      <c r="BA139" s="1">
        <f t="shared" ref="BA139:BA150" si="151">AZ139*10000*AV139*0.67*AU139*AT139</f>
        <v>587.957723446001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9.04153927277419</v>
      </c>
      <c r="E140" s="13">
        <f t="shared" ref="E140:E151" si="152">D139</f>
        <v>10</v>
      </c>
      <c r="F140" s="9" t="s">
        <v>109</v>
      </c>
      <c r="G140" s="6">
        <v>2</v>
      </c>
      <c r="H140" s="11">
        <f t="shared" si="135"/>
        <v>9.04153927277419</v>
      </c>
      <c r="I140" s="11">
        <f t="shared" si="136"/>
        <v>282.191539272774</v>
      </c>
      <c r="J140" s="11">
        <f t="shared" si="137"/>
        <v>0.0546040482862771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0.551928252284321</v>
      </c>
      <c r="P140" s="11">
        <f t="shared" si="140"/>
        <v>0.0301375169382936</v>
      </c>
      <c r="Q140" s="16">
        <f t="shared" si="141"/>
        <v>0.00904125508148807</v>
      </c>
      <c r="R140" s="11">
        <f t="shared" si="142"/>
        <v>0.08541</v>
      </c>
      <c r="S140" s="17">
        <f t="shared" si="143"/>
        <v>0.105857101996114</v>
      </c>
      <c r="T140" s="3">
        <v>0.01</v>
      </c>
      <c r="U140" s="18">
        <f t="shared" si="144"/>
        <v>0.00105857101996114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0.00654857101996114</v>
      </c>
      <c r="AU140" s="25">
        <f t="shared" si="148"/>
        <v>28.47</v>
      </c>
      <c r="AV140" s="1">
        <f t="shared" si="149"/>
        <v>0.3</v>
      </c>
      <c r="AW140" s="2">
        <f t="shared" ref="AW140:AW150" si="154">$E$11/12</f>
        <v>1.1</v>
      </c>
      <c r="AX140" s="1">
        <f t="shared" si="150"/>
        <v>412.214013250567</v>
      </c>
      <c r="AZ140" s="2">
        <f t="shared" ref="AZ140:AZ150" si="155">$E$12/12</f>
        <v>1.68333333333333</v>
      </c>
      <c r="BA140" s="1">
        <f t="shared" si="151"/>
        <v>630.812353610716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2">
        <v>11.9239903539286</v>
      </c>
      <c r="E141" s="13">
        <f t="shared" si="152"/>
        <v>9.04153927277419</v>
      </c>
      <c r="F141" s="9" t="s">
        <v>109</v>
      </c>
      <c r="G141" s="6">
        <v>3</v>
      </c>
      <c r="H141" s="11">
        <f t="shared" si="135"/>
        <v>11.9239903539286</v>
      </c>
      <c r="I141" s="11">
        <f t="shared" si="136"/>
        <v>285.073990353929</v>
      </c>
      <c r="J141" s="11">
        <f t="shared" si="137"/>
        <v>0.0774000995704135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0.806490735346027</v>
      </c>
      <c r="P141" s="11">
        <f t="shared" si="140"/>
        <v>0.0624224632183985</v>
      </c>
      <c r="Q141" s="16">
        <f t="shared" si="141"/>
        <v>0.0187267389655195</v>
      </c>
      <c r="R141" s="11">
        <f t="shared" si="142"/>
        <v>0.08541</v>
      </c>
      <c r="S141" s="17">
        <f t="shared" si="143"/>
        <v>0.219256983556018</v>
      </c>
      <c r="T141" s="3">
        <v>0.01</v>
      </c>
      <c r="U141" s="18">
        <f t="shared" si="144"/>
        <v>0.00219256983556018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0.00768256983556018</v>
      </c>
      <c r="AU141" s="25">
        <f t="shared" si="148"/>
        <v>28.47</v>
      </c>
      <c r="AV141" s="1">
        <f t="shared" si="149"/>
        <v>0.3</v>
      </c>
      <c r="AW141" s="2">
        <f t="shared" si="154"/>
        <v>1.1</v>
      </c>
      <c r="AX141" s="1">
        <f t="shared" si="150"/>
        <v>483.596029475879</v>
      </c>
      <c r="AZ141" s="2">
        <f t="shared" si="155"/>
        <v>1.68333333333333</v>
      </c>
      <c r="BA141" s="1">
        <f t="shared" si="151"/>
        <v>740.048469349451</v>
      </c>
    </row>
    <row r="142" s="1" customFormat="1" spans="1:53">
      <c r="A142" s="6"/>
      <c r="B142" s="6"/>
      <c r="C142" s="9">
        <v>3</v>
      </c>
      <c r="D142" s="12">
        <v>13.6486402287097</v>
      </c>
      <c r="E142" s="13">
        <f t="shared" si="152"/>
        <v>11.9239903539286</v>
      </c>
      <c r="F142" s="9" t="s">
        <v>109</v>
      </c>
      <c r="G142" s="6">
        <v>4</v>
      </c>
      <c r="H142" s="11">
        <f t="shared" si="135"/>
        <v>13.6486402287097</v>
      </c>
      <c r="I142" s="11">
        <f t="shared" si="136"/>
        <v>286.79864022871</v>
      </c>
      <c r="J142" s="11">
        <f t="shared" si="137"/>
        <v>0.0950477462285114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1.02876827212763</v>
      </c>
      <c r="P142" s="11">
        <f t="shared" si="140"/>
        <v>0.0977821056571309</v>
      </c>
      <c r="Q142" s="16">
        <f t="shared" si="141"/>
        <v>0.0293346316971393</v>
      </c>
      <c r="R142" s="11">
        <f t="shared" si="142"/>
        <v>0.08541</v>
      </c>
      <c r="S142" s="17">
        <f t="shared" si="143"/>
        <v>0.343456640875065</v>
      </c>
      <c r="T142" s="3">
        <v>0.01</v>
      </c>
      <c r="U142" s="18">
        <f t="shared" si="144"/>
        <v>0.00343456640875065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0.005</v>
      </c>
      <c r="AF142" s="3">
        <v>0.49</v>
      </c>
      <c r="AG142" s="18">
        <f t="shared" si="145"/>
        <v>0.00245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0.0133845664087506</v>
      </c>
      <c r="AU142" s="25">
        <f t="shared" si="148"/>
        <v>28.47</v>
      </c>
      <c r="AV142" s="1">
        <f t="shared" si="149"/>
        <v>0.3</v>
      </c>
      <c r="AW142" s="2">
        <f t="shared" si="154"/>
        <v>1.1</v>
      </c>
      <c r="AX142" s="1">
        <f t="shared" si="150"/>
        <v>842.520577107917</v>
      </c>
      <c r="AZ142" s="2">
        <f t="shared" si="155"/>
        <v>1.68333333333333</v>
      </c>
      <c r="BA142" s="1">
        <f t="shared" si="151"/>
        <v>1289.3117922409</v>
      </c>
    </row>
    <row r="143" s="1" customFormat="1" spans="1:53">
      <c r="A143" s="6"/>
      <c r="B143" s="6"/>
      <c r="C143" s="9">
        <v>4</v>
      </c>
      <c r="D143" s="12">
        <v>18.1819509596667</v>
      </c>
      <c r="E143" s="13">
        <f t="shared" si="152"/>
        <v>13.6486402287097</v>
      </c>
      <c r="F143" s="9" t="s">
        <v>109</v>
      </c>
      <c r="G143" s="6">
        <v>5</v>
      </c>
      <c r="H143" s="11">
        <f t="shared" si="135"/>
        <v>18.1819509596667</v>
      </c>
      <c r="I143" s="11">
        <f t="shared" si="136"/>
        <v>291.331950959667</v>
      </c>
      <c r="J143" s="11">
        <f t="shared" si="137"/>
        <v>0.161202548963648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0.884436858146972</v>
      </c>
      <c r="O143" s="11">
        <f t="shared" si="153"/>
        <v>0.331249308323525</v>
      </c>
      <c r="P143" s="11">
        <f t="shared" si="140"/>
        <v>0.0533982328441975</v>
      </c>
      <c r="Q143" s="16">
        <f t="shared" si="141"/>
        <v>0.0160194698532593</v>
      </c>
      <c r="R143" s="11">
        <f t="shared" si="142"/>
        <v>0.08541</v>
      </c>
      <c r="S143" s="17">
        <f t="shared" si="143"/>
        <v>0.187559651718291</v>
      </c>
      <c r="T143" s="3">
        <v>0.01</v>
      </c>
      <c r="U143" s="18">
        <f t="shared" si="144"/>
        <v>0.00187559651718291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0.0118255965171829</v>
      </c>
      <c r="AU143" s="25">
        <f t="shared" si="148"/>
        <v>28.47</v>
      </c>
      <c r="AV143" s="1">
        <f t="shared" si="149"/>
        <v>0.3</v>
      </c>
      <c r="AW143" s="2">
        <f t="shared" si="154"/>
        <v>1.1</v>
      </c>
      <c r="AX143" s="1">
        <f t="shared" si="150"/>
        <v>744.387834318521</v>
      </c>
      <c r="AZ143" s="2">
        <f t="shared" si="155"/>
        <v>1.68333333333333</v>
      </c>
      <c r="BA143" s="1">
        <f t="shared" si="151"/>
        <v>1139.13895857834</v>
      </c>
    </row>
    <row r="144" s="1" customFormat="1" spans="1:53">
      <c r="A144" s="6"/>
      <c r="B144" s="6"/>
      <c r="C144" s="9">
        <v>5</v>
      </c>
      <c r="D144" s="12">
        <v>21.0532955916129</v>
      </c>
      <c r="E144" s="13">
        <f t="shared" si="152"/>
        <v>18.1819509596667</v>
      </c>
      <c r="F144" s="9" t="s">
        <v>111</v>
      </c>
      <c r="G144" s="6">
        <v>6</v>
      </c>
      <c r="H144" s="11">
        <f t="shared" si="135"/>
        <v>21.0532955916129</v>
      </c>
      <c r="I144" s="11">
        <f t="shared" si="136"/>
        <v>294.203295591613</v>
      </c>
      <c r="J144" s="11">
        <f t="shared" si="137"/>
        <v>0.22337405245081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0.562551075479327</v>
      </c>
      <c r="P144" s="11">
        <f t="shared" si="140"/>
        <v>0.125659313440379</v>
      </c>
      <c r="Q144" s="16">
        <f t="shared" si="141"/>
        <v>0.0376977940321136</v>
      </c>
      <c r="R144" s="11">
        <f t="shared" si="142"/>
        <v>0.08541</v>
      </c>
      <c r="S144" s="17">
        <f t="shared" si="143"/>
        <v>0.441374476432661</v>
      </c>
      <c r="T144" s="3">
        <v>0.01</v>
      </c>
      <c r="U144" s="18">
        <f t="shared" si="144"/>
        <v>0.00441374476432661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0.0143637447643266</v>
      </c>
      <c r="AU144" s="25">
        <f t="shared" si="148"/>
        <v>28.47</v>
      </c>
      <c r="AV144" s="1">
        <f t="shared" si="149"/>
        <v>0.3</v>
      </c>
      <c r="AW144" s="2">
        <f t="shared" si="154"/>
        <v>1.1</v>
      </c>
      <c r="AX144" s="1">
        <f t="shared" si="150"/>
        <v>904.157083516677</v>
      </c>
      <c r="AZ144" s="2">
        <f t="shared" si="155"/>
        <v>1.68333333333333</v>
      </c>
      <c r="BA144" s="1">
        <f t="shared" si="151"/>
        <v>1383.63432477552</v>
      </c>
    </row>
    <row r="145" s="1" customFormat="1" spans="1:53">
      <c r="A145" s="6"/>
      <c r="B145" s="6"/>
      <c r="C145" s="9">
        <v>6</v>
      </c>
      <c r="D145" s="12">
        <v>21.8451374456667</v>
      </c>
      <c r="E145" s="13">
        <f t="shared" si="152"/>
        <v>21.0532955916129</v>
      </c>
      <c r="F145" s="9" t="s">
        <v>109</v>
      </c>
      <c r="G145" s="6">
        <v>7</v>
      </c>
      <c r="H145" s="11">
        <f t="shared" si="135"/>
        <v>21.8451374456667</v>
      </c>
      <c r="I145" s="11">
        <f t="shared" si="136"/>
        <v>294.995137445667</v>
      </c>
      <c r="J145" s="11">
        <f t="shared" si="137"/>
        <v>0.24412595735519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0.721591762038949</v>
      </c>
      <c r="P145" s="11">
        <f t="shared" si="140"/>
        <v>0.176159279727377</v>
      </c>
      <c r="Q145" s="16">
        <f t="shared" si="141"/>
        <v>0.0528477839182131</v>
      </c>
      <c r="R145" s="11">
        <f t="shared" si="142"/>
        <v>0.08541</v>
      </c>
      <c r="S145" s="17">
        <f t="shared" si="143"/>
        <v>0.618754055944422</v>
      </c>
      <c r="T145" s="3">
        <v>0.01</v>
      </c>
      <c r="U145" s="18">
        <f t="shared" si="144"/>
        <v>0.00618754055944422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0.0161375405594442</v>
      </c>
      <c r="AU145" s="25">
        <f t="shared" si="148"/>
        <v>28.47</v>
      </c>
      <c r="AV145" s="1">
        <f t="shared" si="149"/>
        <v>0.3</v>
      </c>
      <c r="AW145" s="2">
        <f t="shared" si="154"/>
        <v>1.1</v>
      </c>
      <c r="AX145" s="1">
        <f t="shared" si="150"/>
        <v>1015.81250897723</v>
      </c>
      <c r="AZ145" s="2">
        <f t="shared" si="155"/>
        <v>1.68333333333333</v>
      </c>
      <c r="BA145" s="1">
        <f t="shared" si="151"/>
        <v>1554.50096070758</v>
      </c>
    </row>
    <row r="146" s="1" customFormat="1" spans="1:53">
      <c r="A146" s="6"/>
      <c r="B146" s="6"/>
      <c r="C146" s="9">
        <v>7</v>
      </c>
      <c r="D146" s="12">
        <v>20.7647816641936</v>
      </c>
      <c r="E146" s="13">
        <f t="shared" si="152"/>
        <v>21.8451374456667</v>
      </c>
      <c r="F146" s="9" t="s">
        <v>109</v>
      </c>
      <c r="G146" s="6">
        <v>8</v>
      </c>
      <c r="H146" s="11">
        <f t="shared" si="135"/>
        <v>20.7647816641936</v>
      </c>
      <c r="I146" s="11">
        <f t="shared" si="136"/>
        <v>293.914781664194</v>
      </c>
      <c r="J146" s="11">
        <f t="shared" si="137"/>
        <v>0.216233844172488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0.830132482311572</v>
      </c>
      <c r="P146" s="11">
        <f t="shared" si="140"/>
        <v>0.179502737822681</v>
      </c>
      <c r="Q146" s="16">
        <f t="shared" si="141"/>
        <v>0.0538508213468044</v>
      </c>
      <c r="R146" s="11">
        <f t="shared" si="142"/>
        <v>0.08541</v>
      </c>
      <c r="S146" s="17">
        <f t="shared" si="143"/>
        <v>0.630497849745983</v>
      </c>
      <c r="T146" s="3">
        <v>0.01</v>
      </c>
      <c r="U146" s="18">
        <f t="shared" si="144"/>
        <v>0.00630497849745983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0.0162549784974598</v>
      </c>
      <c r="AU146" s="25">
        <f t="shared" si="148"/>
        <v>28.47</v>
      </c>
      <c r="AV146" s="1">
        <f t="shared" si="149"/>
        <v>0.3</v>
      </c>
      <c r="AW146" s="2">
        <f t="shared" si="154"/>
        <v>1.1</v>
      </c>
      <c r="AX146" s="1">
        <f t="shared" si="150"/>
        <v>1023.20489482595</v>
      </c>
      <c r="AZ146" s="2">
        <f t="shared" si="155"/>
        <v>1.68333333333333</v>
      </c>
      <c r="BA146" s="1">
        <f t="shared" si="151"/>
        <v>1565.81355117304</v>
      </c>
    </row>
    <row r="147" s="1" customFormat="1" spans="1:53">
      <c r="A147" s="6"/>
      <c r="B147" s="6"/>
      <c r="C147" s="9">
        <v>8</v>
      </c>
      <c r="D147" s="12">
        <v>21.3832064712903</v>
      </c>
      <c r="E147" s="13">
        <f t="shared" si="152"/>
        <v>20.7647816641936</v>
      </c>
      <c r="F147" s="9" t="s">
        <v>109</v>
      </c>
      <c r="G147" s="6">
        <v>9</v>
      </c>
      <c r="H147" s="11">
        <f t="shared" si="135"/>
        <v>21.3832064712903</v>
      </c>
      <c r="I147" s="11">
        <f t="shared" si="136"/>
        <v>294.53320647129</v>
      </c>
      <c r="J147" s="11">
        <f t="shared" si="137"/>
        <v>0.231810080033433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0.93532974448889</v>
      </c>
      <c r="P147" s="11">
        <f t="shared" si="140"/>
        <v>0.21681886292762</v>
      </c>
      <c r="Q147" s="16">
        <f t="shared" si="141"/>
        <v>0.0650456588782859</v>
      </c>
      <c r="R147" s="11">
        <f t="shared" si="142"/>
        <v>0.08541</v>
      </c>
      <c r="S147" s="17">
        <f t="shared" si="143"/>
        <v>0.761569592299332</v>
      </c>
      <c r="T147" s="3">
        <v>0.01</v>
      </c>
      <c r="U147" s="18">
        <f t="shared" si="144"/>
        <v>0.00761569592299332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0.0175656959229933</v>
      </c>
      <c r="AU147" s="25">
        <f t="shared" si="148"/>
        <v>28.47</v>
      </c>
      <c r="AV147" s="1">
        <f t="shared" si="149"/>
        <v>0.3</v>
      </c>
      <c r="AW147" s="2">
        <f t="shared" si="154"/>
        <v>1.1</v>
      </c>
      <c r="AX147" s="1">
        <f t="shared" si="150"/>
        <v>1105.71084743297</v>
      </c>
      <c r="AZ147" s="2">
        <f t="shared" si="155"/>
        <v>1.68333333333333</v>
      </c>
      <c r="BA147" s="1">
        <f t="shared" si="151"/>
        <v>1692.0726604656</v>
      </c>
    </row>
    <row r="148" s="1" customFormat="1" spans="1:53">
      <c r="A148" s="6"/>
      <c r="B148" s="6"/>
      <c r="C148" s="9">
        <v>9</v>
      </c>
      <c r="D148" s="12">
        <v>18.901612929</v>
      </c>
      <c r="E148" s="13">
        <f t="shared" si="152"/>
        <v>21.3832064712903</v>
      </c>
      <c r="F148" s="9" t="s">
        <v>109</v>
      </c>
      <c r="G148" s="6">
        <v>10</v>
      </c>
      <c r="H148" s="11">
        <f t="shared" si="135"/>
        <v>18.901612929</v>
      </c>
      <c r="I148" s="11">
        <f t="shared" si="136"/>
        <v>292.051612929</v>
      </c>
      <c r="J148" s="11">
        <f t="shared" si="137"/>
        <v>0.17504059136275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1.00321088156127</v>
      </c>
      <c r="P148" s="11">
        <f t="shared" si="140"/>
        <v>0.17560262597003</v>
      </c>
      <c r="Q148" s="16">
        <f t="shared" si="141"/>
        <v>0.052680787791009</v>
      </c>
      <c r="R148" s="11">
        <f t="shared" si="142"/>
        <v>0.08541</v>
      </c>
      <c r="S148" s="17">
        <f t="shared" si="143"/>
        <v>0.616798826729997</v>
      </c>
      <c r="T148" s="3">
        <v>0.01</v>
      </c>
      <c r="U148" s="18">
        <f t="shared" si="144"/>
        <v>0.00616798826729997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0.005</v>
      </c>
      <c r="AF148" s="3">
        <v>0.49</v>
      </c>
      <c r="AG148" s="18">
        <f t="shared" si="145"/>
        <v>0.00245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0.0161179882673</v>
      </c>
      <c r="AU148" s="25">
        <f t="shared" si="148"/>
        <v>28.47</v>
      </c>
      <c r="AV148" s="1">
        <f t="shared" si="149"/>
        <v>0.3</v>
      </c>
      <c r="AW148" s="2">
        <f t="shared" si="154"/>
        <v>1.1</v>
      </c>
      <c r="AX148" s="1">
        <f t="shared" si="150"/>
        <v>1014.58174751974</v>
      </c>
      <c r="AZ148" s="2">
        <f t="shared" si="155"/>
        <v>1.68333333333333</v>
      </c>
      <c r="BA148" s="1">
        <f t="shared" si="151"/>
        <v>1552.6175227196</v>
      </c>
    </row>
    <row r="149" s="1" customFormat="1" spans="1:53">
      <c r="A149" s="6"/>
      <c r="B149" s="6"/>
      <c r="C149" s="9">
        <v>10</v>
      </c>
      <c r="D149" s="12">
        <v>17.0532170877419</v>
      </c>
      <c r="E149" s="13">
        <f t="shared" si="152"/>
        <v>18.901612929</v>
      </c>
      <c r="F149" s="9" t="s">
        <v>109</v>
      </c>
      <c r="G149" s="6">
        <v>11</v>
      </c>
      <c r="H149" s="11">
        <f t="shared" si="135"/>
        <v>17.0532170877419</v>
      </c>
      <c r="I149" s="11">
        <f t="shared" si="136"/>
        <v>290.203217087742</v>
      </c>
      <c r="J149" s="11">
        <f t="shared" si="137"/>
        <v>0.141552338985513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0.786227842811679</v>
      </c>
      <c r="O149" s="11">
        <f t="shared" si="153"/>
        <v>0.326080412779562</v>
      </c>
      <c r="P149" s="11">
        <f t="shared" si="140"/>
        <v>0.0461574451263085</v>
      </c>
      <c r="Q149" s="16">
        <f t="shared" si="141"/>
        <v>0.0138472335378925</v>
      </c>
      <c r="R149" s="11">
        <f t="shared" si="142"/>
        <v>0.08541</v>
      </c>
      <c r="S149" s="17">
        <f t="shared" si="143"/>
        <v>0.162126607398344</v>
      </c>
      <c r="T149" s="3">
        <v>0.01</v>
      </c>
      <c r="U149" s="18">
        <f t="shared" si="144"/>
        <v>0.00162126607398344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0.00711126607398344</v>
      </c>
      <c r="AU149" s="25">
        <f t="shared" si="148"/>
        <v>28.47</v>
      </c>
      <c r="AV149" s="1">
        <f t="shared" si="149"/>
        <v>0.3</v>
      </c>
      <c r="AW149" s="2">
        <f t="shared" si="154"/>
        <v>1.1</v>
      </c>
      <c r="AX149" s="1">
        <f t="shared" si="150"/>
        <v>447.634074474268</v>
      </c>
      <c r="AZ149" s="2">
        <f t="shared" si="155"/>
        <v>1.68333333333333</v>
      </c>
      <c r="BA149" s="1">
        <f t="shared" si="151"/>
        <v>685.015780634865</v>
      </c>
    </row>
    <row r="150" s="1" customFormat="1" spans="1:54">
      <c r="A150" s="6"/>
      <c r="B150" s="6"/>
      <c r="C150" s="9">
        <v>11</v>
      </c>
      <c r="D150" s="12">
        <v>13.868422774</v>
      </c>
      <c r="E150" s="13">
        <f t="shared" si="152"/>
        <v>17.0532170877419</v>
      </c>
      <c r="F150" s="9" t="s">
        <v>111</v>
      </c>
      <c r="G150" s="6">
        <v>12</v>
      </c>
      <c r="H150" s="11">
        <f t="shared" si="135"/>
        <v>13.868422774</v>
      </c>
      <c r="I150" s="11">
        <f t="shared" si="136"/>
        <v>287.018422774</v>
      </c>
      <c r="J150" s="11">
        <f t="shared" si="137"/>
        <v>0.0975510947475118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0.564622967653253</v>
      </c>
      <c r="P150" s="11">
        <f t="shared" si="140"/>
        <v>0.0550795886141638</v>
      </c>
      <c r="Q150" s="16">
        <f t="shared" si="141"/>
        <v>0.0165238765842491</v>
      </c>
      <c r="R150" s="11">
        <f t="shared" si="142"/>
        <v>0.08541</v>
      </c>
      <c r="S150" s="17">
        <f t="shared" si="143"/>
        <v>0.193465362185331</v>
      </c>
      <c r="T150" s="3">
        <v>0.01</v>
      </c>
      <c r="U150" s="18">
        <f t="shared" si="144"/>
        <v>0.00193465362185331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0.00742465362185331</v>
      </c>
      <c r="AU150" s="25">
        <f t="shared" si="148"/>
        <v>28.47</v>
      </c>
      <c r="AV150" s="1">
        <f t="shared" si="149"/>
        <v>0.3</v>
      </c>
      <c r="AW150" s="2">
        <f t="shared" si="154"/>
        <v>1.1</v>
      </c>
      <c r="AX150" s="1">
        <f t="shared" si="150"/>
        <v>467.360933725916</v>
      </c>
      <c r="AY150" s="1">
        <f>SUM(AX139:AX150)</f>
        <v>8845.39054212499</v>
      </c>
      <c r="AZ150" s="2">
        <f t="shared" si="155"/>
        <v>1.68333333333333</v>
      </c>
      <c r="BA150" s="1">
        <f t="shared" si="151"/>
        <v>715.203853126023</v>
      </c>
      <c r="BB150" s="1">
        <f>SUM(BA139:BA150)</f>
        <v>13536.1279508276</v>
      </c>
    </row>
    <row r="151" s="1" customFormat="1" spans="1:46">
      <c r="A151" s="6"/>
      <c r="B151" s="6"/>
      <c r="C151" s="9">
        <v>12</v>
      </c>
      <c r="D151" s="12">
        <v>8.59146021819355</v>
      </c>
      <c r="E151" s="13">
        <f t="shared" si="152"/>
        <v>13.868422774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I8" sqref="I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643.9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42.3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67.7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400.1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742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46.6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4.8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1.2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2913836.49104392</v>
      </c>
      <c r="J16" s="7" t="s">
        <v>35</v>
      </c>
      <c r="K16" s="7">
        <f>I16/(10000*1000)</f>
        <v>0.291383649104392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12943085.5353533</v>
      </c>
      <c r="J17" s="7" t="s">
        <v>35</v>
      </c>
      <c r="K17" s="7">
        <f>I17/(10000*1000)</f>
        <v>1.29430855353533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-14.6</v>
      </c>
      <c r="E29" s="9"/>
      <c r="F29" s="9"/>
      <c r="G29" s="6">
        <v>1</v>
      </c>
      <c r="H29" s="11">
        <f t="shared" ref="H29:H40" si="0">E30</f>
        <v>-14.6</v>
      </c>
      <c r="I29" s="11">
        <f t="shared" ref="I29:I40" si="1">H29+273.15</f>
        <v>258.55</v>
      </c>
      <c r="J29" s="11">
        <f t="shared" ref="J29:J40" si="2">EXP(($C$18*(I29-$C$16))/($C$19*I29*$C$16))</f>
        <v>0.00232816808120181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0.00231282157326655</v>
      </c>
      <c r="Q29" s="16">
        <f t="shared" ref="Q29:Q40" si="6">P29*$B$31</f>
        <v>0.000300666804524652</v>
      </c>
      <c r="R29" s="11">
        <f t="shared" ref="R29:R40" si="7">L29*$B$31</f>
        <v>0.129143083333333</v>
      </c>
      <c r="S29" s="17">
        <f t="shared" ref="S29:S40" si="8">Q29/R29</f>
        <v>0.00232816808120181</v>
      </c>
      <c r="T29" s="3">
        <v>0.01</v>
      </c>
      <c r="U29" s="18">
        <f t="shared" ref="U29:U40" si="9">S29*T29</f>
        <v>2.32816808120181e-5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0.021923281680812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3.525</v>
      </c>
      <c r="AU29" s="1">
        <f t="shared" ref="AU29:AU40" si="17">AT29*10000*AS29*0.67*AR29*AQ29</f>
        <v>6686.68152592461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-16.3831286512903</v>
      </c>
      <c r="E30" s="13">
        <f t="shared" ref="E30:E41" si="18">D29</f>
        <v>-14.6</v>
      </c>
      <c r="F30" s="9" t="s">
        <v>109</v>
      </c>
      <c r="G30" s="6">
        <v>2</v>
      </c>
      <c r="H30" s="11">
        <f t="shared" si="0"/>
        <v>-16.3831286512903</v>
      </c>
      <c r="I30" s="11">
        <f t="shared" si="1"/>
        <v>256.76687134871</v>
      </c>
      <c r="J30" s="11">
        <f t="shared" si="2"/>
        <v>0.00179240035680753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1.9845038450934</v>
      </c>
      <c r="P30" s="11">
        <f t="shared" si="5"/>
        <v>0.00355702540003132</v>
      </c>
      <c r="Q30" s="16">
        <f t="shared" si="6"/>
        <v>0.000462413302004072</v>
      </c>
      <c r="R30" s="11">
        <f t="shared" si="7"/>
        <v>0.129143083333333</v>
      </c>
      <c r="S30" s="17">
        <f t="shared" si="8"/>
        <v>0.00358062770431561</v>
      </c>
      <c r="T30" s="3">
        <v>0.01</v>
      </c>
      <c r="U30" s="18">
        <f t="shared" si="9"/>
        <v>3.58062770431561e-5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0.0219358062770432</v>
      </c>
      <c r="AR30" s="25">
        <f t="shared" si="15"/>
        <v>99.3408333333333</v>
      </c>
      <c r="AS30" s="1">
        <f t="shared" si="16"/>
        <v>0.13</v>
      </c>
      <c r="AT30" s="2">
        <f>$E$4/12</f>
        <v>3.525</v>
      </c>
      <c r="AU30" s="1">
        <f t="shared" si="17"/>
        <v>6690.50157382883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-13.4555373503571</v>
      </c>
      <c r="E31" s="13">
        <f t="shared" si="18"/>
        <v>-16.3831286512903</v>
      </c>
      <c r="F31" s="9" t="s">
        <v>109</v>
      </c>
      <c r="G31" s="6">
        <v>3</v>
      </c>
      <c r="H31" s="11">
        <f t="shared" si="0"/>
        <v>-13.4555373503571</v>
      </c>
      <c r="I31" s="11">
        <f t="shared" si="1"/>
        <v>259.694462649643</v>
      </c>
      <c r="J31" s="11">
        <f t="shared" si="2"/>
        <v>0.0027484697413453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2.9743551530267</v>
      </c>
      <c r="P31" s="11">
        <f t="shared" si="5"/>
        <v>0.00817492513810837</v>
      </c>
      <c r="Q31" s="16">
        <f t="shared" si="6"/>
        <v>0.00106274026795409</v>
      </c>
      <c r="R31" s="11">
        <f t="shared" si="7"/>
        <v>0.129143083333333</v>
      </c>
      <c r="S31" s="17">
        <f t="shared" si="8"/>
        <v>0.00822916907761165</v>
      </c>
      <c r="T31" s="3">
        <v>0.01</v>
      </c>
      <c r="U31" s="18">
        <f t="shared" si="9"/>
        <v>8.22916907761165e-5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0.0219822916907761</v>
      </c>
      <c r="AR31" s="25">
        <f t="shared" si="15"/>
        <v>99.3408333333333</v>
      </c>
      <c r="AS31" s="1">
        <f t="shared" si="16"/>
        <v>0.13</v>
      </c>
      <c r="AT31" s="2">
        <f>$E$4/12</f>
        <v>3.525</v>
      </c>
      <c r="AU31" s="1">
        <f t="shared" si="17"/>
        <v>6704.67979594715</v>
      </c>
    </row>
    <row r="32" s="1" customFormat="1" spans="1:47">
      <c r="A32" s="6"/>
      <c r="B32" s="6"/>
      <c r="C32" s="9">
        <v>3</v>
      </c>
      <c r="D32" s="12">
        <v>-10.6298204200323</v>
      </c>
      <c r="E32" s="13">
        <f t="shared" si="18"/>
        <v>-13.4555373503571</v>
      </c>
      <c r="F32" s="9" t="s">
        <v>109</v>
      </c>
      <c r="G32" s="6">
        <v>4</v>
      </c>
      <c r="H32" s="11">
        <f t="shared" si="0"/>
        <v>-10.6298204200323</v>
      </c>
      <c r="I32" s="11">
        <f t="shared" si="1"/>
        <v>262.520179579968</v>
      </c>
      <c r="J32" s="11">
        <f t="shared" si="2"/>
        <v>0.00411489965644591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3.95958856122193</v>
      </c>
      <c r="P32" s="11">
        <f t="shared" si="5"/>
        <v>0.0162933096102392</v>
      </c>
      <c r="Q32" s="16">
        <f t="shared" si="6"/>
        <v>0.0021181302493311</v>
      </c>
      <c r="R32" s="11">
        <f t="shared" si="7"/>
        <v>0.129143083333333</v>
      </c>
      <c r="S32" s="17">
        <f t="shared" si="8"/>
        <v>0.0164014223190255</v>
      </c>
      <c r="T32" s="3">
        <v>0.01</v>
      </c>
      <c r="U32" s="18">
        <f t="shared" si="9"/>
        <v>0.000164014223190255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0.0220640142231903</v>
      </c>
      <c r="AR32" s="25">
        <f t="shared" si="15"/>
        <v>99.3408333333333</v>
      </c>
      <c r="AS32" s="1">
        <f t="shared" si="16"/>
        <v>0.13</v>
      </c>
      <c r="AT32" s="2">
        <f>$E$4/12</f>
        <v>3.525</v>
      </c>
      <c r="AU32" s="1">
        <f t="shared" si="17"/>
        <v>6729.60546883232</v>
      </c>
    </row>
    <row r="33" s="1" customFormat="1" spans="1:47">
      <c r="A33" s="6"/>
      <c r="B33" s="6"/>
      <c r="C33" s="9">
        <v>4</v>
      </c>
      <c r="D33" s="12">
        <v>-3.37057521846667</v>
      </c>
      <c r="E33" s="13">
        <f t="shared" si="18"/>
        <v>-10.6298204200323</v>
      </c>
      <c r="F33" s="9" t="s">
        <v>109</v>
      </c>
      <c r="G33" s="6">
        <v>5</v>
      </c>
      <c r="H33" s="11">
        <f t="shared" si="0"/>
        <v>-3.37057521846667</v>
      </c>
      <c r="I33" s="11">
        <f t="shared" si="1"/>
        <v>269.779424781533</v>
      </c>
      <c r="J33" s="11">
        <f t="shared" si="2"/>
        <v>0.0111632410919177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3.7461304890311</v>
      </c>
      <c r="O33" s="11">
        <f t="shared" si="19"/>
        <v>1.19057309591392</v>
      </c>
      <c r="P33" s="11">
        <f t="shared" si="5"/>
        <v>0.013290654507238</v>
      </c>
      <c r="Q33" s="16">
        <f t="shared" si="6"/>
        <v>0.00172778508594093</v>
      </c>
      <c r="R33" s="11">
        <f t="shared" si="7"/>
        <v>0.129143083333333</v>
      </c>
      <c r="S33" s="17">
        <f t="shared" si="8"/>
        <v>0.0133788433832056</v>
      </c>
      <c r="T33" s="3">
        <v>0.01</v>
      </c>
      <c r="U33" s="18">
        <f t="shared" si="9"/>
        <v>0.000133788433832056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0.0220337884338321</v>
      </c>
      <c r="AR33" s="25">
        <f t="shared" si="15"/>
        <v>99.3408333333333</v>
      </c>
      <c r="AS33" s="1">
        <f t="shared" si="16"/>
        <v>0.13</v>
      </c>
      <c r="AT33" s="2">
        <f>$E$4/12</f>
        <v>3.525</v>
      </c>
      <c r="AU33" s="1">
        <f t="shared" si="17"/>
        <v>6720.38649193596</v>
      </c>
    </row>
    <row r="34" s="1" customFormat="1" spans="1:47">
      <c r="A34" s="6"/>
      <c r="B34" s="6"/>
      <c r="C34" s="9">
        <v>5</v>
      </c>
      <c r="D34" s="12">
        <v>0.749591203</v>
      </c>
      <c r="E34" s="13">
        <f t="shared" si="18"/>
        <v>-3.37057521846667</v>
      </c>
      <c r="F34" s="9" t="s">
        <v>111</v>
      </c>
      <c r="G34" s="6">
        <v>6</v>
      </c>
      <c r="H34" s="11">
        <f t="shared" si="0"/>
        <v>0.749591203</v>
      </c>
      <c r="I34" s="11">
        <f t="shared" si="1"/>
        <v>273.899591203</v>
      </c>
      <c r="J34" s="11">
        <f t="shared" si="2"/>
        <v>0.0192120834458788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2.17069077474001</v>
      </c>
      <c r="P34" s="11">
        <f t="shared" si="5"/>
        <v>0.0417034922995044</v>
      </c>
      <c r="Q34" s="16">
        <f t="shared" si="6"/>
        <v>0.00542145399893557</v>
      </c>
      <c r="R34" s="11">
        <f t="shared" si="7"/>
        <v>0.129143083333333</v>
      </c>
      <c r="S34" s="17">
        <f t="shared" si="8"/>
        <v>0.0419802118626995</v>
      </c>
      <c r="T34" s="3">
        <v>0.01</v>
      </c>
      <c r="U34" s="18">
        <f t="shared" si="9"/>
        <v>0.000419802118626995</v>
      </c>
      <c r="V34" s="17"/>
      <c r="W34" s="3"/>
      <c r="X34" s="18"/>
      <c r="Y34" s="19">
        <v>0.02</v>
      </c>
      <c r="Z34" s="3">
        <v>0.21</v>
      </c>
      <c r="AA34" s="20">
        <f t="shared" si="10"/>
        <v>0.0042</v>
      </c>
      <c r="AB34" s="3">
        <v>0.01</v>
      </c>
      <c r="AC34" s="3">
        <v>0.29</v>
      </c>
      <c r="AD34" s="20">
        <f t="shared" si="11"/>
        <v>0.0029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0.022319802118627</v>
      </c>
      <c r="AR34" s="25">
        <f t="shared" si="15"/>
        <v>99.3408333333333</v>
      </c>
      <c r="AS34" s="1">
        <f t="shared" si="16"/>
        <v>0.13</v>
      </c>
      <c r="AT34" s="2">
        <f>$E$4/12</f>
        <v>3.525</v>
      </c>
      <c r="AU34" s="1">
        <f t="shared" si="17"/>
        <v>6807.62171748861</v>
      </c>
    </row>
    <row r="35" s="1" customFormat="1" spans="1:47">
      <c r="A35" s="6"/>
      <c r="B35" s="6"/>
      <c r="C35" s="9">
        <v>6</v>
      </c>
      <c r="D35" s="12">
        <v>6.06073122636667</v>
      </c>
      <c r="E35" s="13">
        <f t="shared" si="18"/>
        <v>0.749591203</v>
      </c>
      <c r="F35" s="9" t="s">
        <v>109</v>
      </c>
      <c r="G35" s="6">
        <v>7</v>
      </c>
      <c r="H35" s="11">
        <f t="shared" si="0"/>
        <v>6.06073122636667</v>
      </c>
      <c r="I35" s="11">
        <f t="shared" si="1"/>
        <v>279.210731226367</v>
      </c>
      <c r="J35" s="11">
        <f t="shared" si="2"/>
        <v>0.0377787582407102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3.12239561577384</v>
      </c>
      <c r="P35" s="11">
        <f t="shared" si="5"/>
        <v>0.117960229100174</v>
      </c>
      <c r="Q35" s="16">
        <f t="shared" si="6"/>
        <v>0.0153348297830226</v>
      </c>
      <c r="R35" s="11">
        <f t="shared" si="7"/>
        <v>0.129143083333333</v>
      </c>
      <c r="S35" s="17">
        <f t="shared" si="8"/>
        <v>0.118742942999445</v>
      </c>
      <c r="T35" s="3">
        <v>0.01</v>
      </c>
      <c r="U35" s="18">
        <f t="shared" si="9"/>
        <v>0.00118742942999445</v>
      </c>
      <c r="V35" s="17"/>
      <c r="W35" s="3"/>
      <c r="X35" s="18"/>
      <c r="Y35" s="19">
        <v>0.02</v>
      </c>
      <c r="Z35" s="3">
        <v>0.21</v>
      </c>
      <c r="AA35" s="20">
        <f t="shared" si="10"/>
        <v>0.0042</v>
      </c>
      <c r="AB35" s="3">
        <v>0.01</v>
      </c>
      <c r="AC35" s="3">
        <v>0.29</v>
      </c>
      <c r="AD35" s="20">
        <f t="shared" si="11"/>
        <v>0.0029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0.0230874294299945</v>
      </c>
      <c r="AR35" s="25">
        <f t="shared" si="15"/>
        <v>99.3408333333333</v>
      </c>
      <c r="AS35" s="1">
        <f t="shared" si="16"/>
        <v>0.13</v>
      </c>
      <c r="AT35" s="2">
        <f>$E$4/12</f>
        <v>3.525</v>
      </c>
      <c r="AU35" s="1">
        <f t="shared" si="17"/>
        <v>7041.75087006928</v>
      </c>
    </row>
    <row r="36" s="1" customFormat="1" spans="1:47">
      <c r="A36" s="6"/>
      <c r="B36" s="6"/>
      <c r="C36" s="9">
        <v>7</v>
      </c>
      <c r="D36" s="12">
        <v>7.23787328080645</v>
      </c>
      <c r="E36" s="13">
        <f t="shared" si="18"/>
        <v>6.06073122636667</v>
      </c>
      <c r="F36" s="9" t="s">
        <v>109</v>
      </c>
      <c r="G36" s="6">
        <v>8</v>
      </c>
      <c r="H36" s="11">
        <f t="shared" si="0"/>
        <v>7.23787328080645</v>
      </c>
      <c r="I36" s="11">
        <f t="shared" si="1"/>
        <v>280.387873280806</v>
      </c>
      <c r="J36" s="11">
        <f t="shared" si="2"/>
        <v>0.0437351058185712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3.997843720007</v>
      </c>
      <c r="P36" s="11">
        <f t="shared" si="5"/>
        <v>0.174846118140616</v>
      </c>
      <c r="Q36" s="16">
        <f t="shared" si="6"/>
        <v>0.0227299953582801</v>
      </c>
      <c r="R36" s="11">
        <f t="shared" si="7"/>
        <v>0.129143083333333</v>
      </c>
      <c r="S36" s="17">
        <f t="shared" si="8"/>
        <v>0.176006292955012</v>
      </c>
      <c r="T36" s="3">
        <v>0.01</v>
      </c>
      <c r="U36" s="18">
        <f t="shared" si="9"/>
        <v>0.00176006292955012</v>
      </c>
      <c r="V36" s="17"/>
      <c r="W36" s="3"/>
      <c r="X36" s="18"/>
      <c r="Y36" s="19">
        <v>0.02</v>
      </c>
      <c r="Z36" s="3">
        <v>0.21</v>
      </c>
      <c r="AA36" s="20">
        <f t="shared" si="10"/>
        <v>0.0042</v>
      </c>
      <c r="AB36" s="3">
        <v>0.01</v>
      </c>
      <c r="AC36" s="3">
        <v>0.29</v>
      </c>
      <c r="AD36" s="20">
        <f t="shared" si="11"/>
        <v>0.0029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0.0236600629295501</v>
      </c>
      <c r="AR36" s="25">
        <f t="shared" si="15"/>
        <v>99.3408333333333</v>
      </c>
      <c r="AS36" s="1">
        <f t="shared" si="16"/>
        <v>0.13</v>
      </c>
      <c r="AT36" s="2">
        <f>$E$4/12</f>
        <v>3.525</v>
      </c>
      <c r="AU36" s="1">
        <f t="shared" si="17"/>
        <v>7216.40619304293</v>
      </c>
    </row>
    <row r="37" s="1" customFormat="1" spans="1:47">
      <c r="A37" s="6"/>
      <c r="B37" s="6"/>
      <c r="C37" s="9">
        <v>8</v>
      </c>
      <c r="D37" s="12">
        <v>8.12911800432258</v>
      </c>
      <c r="E37" s="13">
        <f t="shared" si="18"/>
        <v>7.23787328080645</v>
      </c>
      <c r="F37" s="9" t="s">
        <v>109</v>
      </c>
      <c r="G37" s="6">
        <v>9</v>
      </c>
      <c r="H37" s="11">
        <f t="shared" si="0"/>
        <v>8.12911800432258</v>
      </c>
      <c r="I37" s="11">
        <f t="shared" si="1"/>
        <v>281.279118004323</v>
      </c>
      <c r="J37" s="11">
        <f t="shared" si="2"/>
        <v>0.0488220648456603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4.81640593519972</v>
      </c>
      <c r="P37" s="11">
        <f t="shared" si="5"/>
        <v>0.235146882891344</v>
      </c>
      <c r="Q37" s="16">
        <f t="shared" si="6"/>
        <v>0.0305690947758747</v>
      </c>
      <c r="R37" s="11">
        <f t="shared" si="7"/>
        <v>0.129143083333333</v>
      </c>
      <c r="S37" s="17">
        <f t="shared" si="8"/>
        <v>0.236707177704379</v>
      </c>
      <c r="T37" s="3">
        <v>0.01</v>
      </c>
      <c r="U37" s="18">
        <f t="shared" si="9"/>
        <v>0.00236707177704379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0.0242670717770438</v>
      </c>
      <c r="AR37" s="25">
        <f t="shared" si="15"/>
        <v>99.3408333333333</v>
      </c>
      <c r="AS37" s="1">
        <f t="shared" si="16"/>
        <v>0.13</v>
      </c>
      <c r="AT37" s="2">
        <f>$E$4/12</f>
        <v>3.525</v>
      </c>
      <c r="AU37" s="1">
        <f t="shared" si="17"/>
        <v>7401.54612353797</v>
      </c>
    </row>
    <row r="38" s="1" customFormat="1" spans="1:47">
      <c r="A38" s="6"/>
      <c r="B38" s="6"/>
      <c r="C38" s="9">
        <v>9</v>
      </c>
      <c r="D38" s="12">
        <v>5.21052601463333</v>
      </c>
      <c r="E38" s="13">
        <f t="shared" si="18"/>
        <v>8.12911800432258</v>
      </c>
      <c r="F38" s="9" t="s">
        <v>109</v>
      </c>
      <c r="G38" s="6">
        <v>10</v>
      </c>
      <c r="H38" s="11">
        <f t="shared" si="0"/>
        <v>5.21052601463333</v>
      </c>
      <c r="I38" s="11">
        <f t="shared" si="1"/>
        <v>278.360526014633</v>
      </c>
      <c r="J38" s="11">
        <f t="shared" si="2"/>
        <v>0.0339617431931827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5.57466738564171</v>
      </c>
      <c r="P38" s="11">
        <f t="shared" si="5"/>
        <v>0.189325422138575</v>
      </c>
      <c r="Q38" s="16">
        <f t="shared" si="6"/>
        <v>0.0246123048780147</v>
      </c>
      <c r="R38" s="11">
        <f t="shared" si="7"/>
        <v>0.129143083333333</v>
      </c>
      <c r="S38" s="17">
        <f t="shared" si="8"/>
        <v>0.190581672999765</v>
      </c>
      <c r="T38" s="3">
        <v>0.01</v>
      </c>
      <c r="U38" s="18">
        <f t="shared" si="9"/>
        <v>0.00190581672999765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0.0238058167299977</v>
      </c>
      <c r="AR38" s="25">
        <f t="shared" si="15"/>
        <v>99.3408333333333</v>
      </c>
      <c r="AS38" s="1">
        <f t="shared" si="16"/>
        <v>0.13</v>
      </c>
      <c r="AT38" s="2">
        <f>$E$4/12</f>
        <v>3.525</v>
      </c>
      <c r="AU38" s="1">
        <f t="shared" si="17"/>
        <v>7260.86163812526</v>
      </c>
    </row>
    <row r="39" s="1" customFormat="1" spans="1:47">
      <c r="A39" s="6"/>
      <c r="B39" s="6"/>
      <c r="C39" s="9">
        <v>10</v>
      </c>
      <c r="D39" s="12">
        <v>-1.77835368219355</v>
      </c>
      <c r="E39" s="13">
        <f t="shared" si="18"/>
        <v>5.21052601463333</v>
      </c>
      <c r="F39" s="9" t="s">
        <v>109</v>
      </c>
      <c r="G39" s="6">
        <v>11</v>
      </c>
      <c r="H39" s="11">
        <f t="shared" si="0"/>
        <v>-1.77835368219355</v>
      </c>
      <c r="I39" s="11">
        <f t="shared" si="1"/>
        <v>271.371646317806</v>
      </c>
      <c r="J39" s="11">
        <f t="shared" si="2"/>
        <v>0.0137961191024858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5.11607486532798</v>
      </c>
      <c r="O39" s="11">
        <f t="shared" si="19"/>
        <v>1.26267543150849</v>
      </c>
      <c r="P39" s="11">
        <f t="shared" si="5"/>
        <v>0.0174200206408737</v>
      </c>
      <c r="Q39" s="16">
        <f t="shared" si="6"/>
        <v>0.00226460268331359</v>
      </c>
      <c r="R39" s="11">
        <f t="shared" si="7"/>
        <v>0.129143083333333</v>
      </c>
      <c r="S39" s="17">
        <f t="shared" si="8"/>
        <v>0.0175356095337169</v>
      </c>
      <c r="T39" s="3">
        <v>0.01</v>
      </c>
      <c r="U39" s="18">
        <f t="shared" si="9"/>
        <v>0.000175356095337169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0.0220753560953372</v>
      </c>
      <c r="AR39" s="25">
        <f t="shared" si="15"/>
        <v>99.3408333333333</v>
      </c>
      <c r="AS39" s="1">
        <f t="shared" si="16"/>
        <v>0.13</v>
      </c>
      <c r="AT39" s="2">
        <f>$E$4/12</f>
        <v>3.525</v>
      </c>
      <c r="AU39" s="1">
        <f t="shared" si="17"/>
        <v>6733.06478154191</v>
      </c>
    </row>
    <row r="40" s="1" customFormat="1" spans="1:48">
      <c r="A40" s="6"/>
      <c r="B40" s="6"/>
      <c r="C40" s="9">
        <v>11</v>
      </c>
      <c r="D40" s="12">
        <v>-6.78210710723333</v>
      </c>
      <c r="E40" s="13">
        <f t="shared" si="18"/>
        <v>-1.77835368219355</v>
      </c>
      <c r="F40" s="9" t="s">
        <v>111</v>
      </c>
      <c r="G40" s="6">
        <v>12</v>
      </c>
      <c r="H40" s="11">
        <f t="shared" si="0"/>
        <v>-6.78210710723333</v>
      </c>
      <c r="I40" s="11">
        <f t="shared" si="1"/>
        <v>266.367892892767</v>
      </c>
      <c r="J40" s="11">
        <f t="shared" si="2"/>
        <v>0.00703135133000676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2.23866374420095</v>
      </c>
      <c r="P40" s="11">
        <f t="shared" si="5"/>
        <v>0.0157408312952253</v>
      </c>
      <c r="Q40" s="16">
        <f t="shared" si="6"/>
        <v>0.00204630806837928</v>
      </c>
      <c r="R40" s="11">
        <f t="shared" si="7"/>
        <v>0.129143083333333</v>
      </c>
      <c r="S40" s="17">
        <f t="shared" si="8"/>
        <v>0.0158452780866129</v>
      </c>
      <c r="T40" s="3">
        <v>0.01</v>
      </c>
      <c r="U40" s="18">
        <f t="shared" si="9"/>
        <v>0.000158452780866129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0.0220584527808661</v>
      </c>
      <c r="AR40" s="25">
        <f t="shared" si="15"/>
        <v>99.3408333333333</v>
      </c>
      <c r="AS40" s="1">
        <f t="shared" si="16"/>
        <v>0.13</v>
      </c>
      <c r="AT40" s="2">
        <f>$E$4/12</f>
        <v>3.525</v>
      </c>
      <c r="AU40" s="1">
        <f t="shared" si="17"/>
        <v>6727.90920847369</v>
      </c>
      <c r="AV40" s="1">
        <f>SUM(AU29:AU40)</f>
        <v>82721.0153887485</v>
      </c>
    </row>
    <row r="41" s="1" customFormat="1" spans="1:46">
      <c r="A41" s="6"/>
      <c r="B41" s="6"/>
      <c r="C41" s="9">
        <v>12</v>
      </c>
      <c r="D41" s="12">
        <v>-14.7551873477419</v>
      </c>
      <c r="E41" s="13">
        <f t="shared" si="18"/>
        <v>-6.78210710723333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-14.6</v>
      </c>
      <c r="E44" s="9"/>
      <c r="F44" s="9"/>
      <c r="G44" s="6">
        <v>1</v>
      </c>
      <c r="H44" s="11">
        <f t="shared" ref="H44:H55" si="20">E45</f>
        <v>-14.6</v>
      </c>
      <c r="I44" s="11">
        <f t="shared" ref="I44:I55" si="21">H44+273.15</f>
        <v>258.55</v>
      </c>
      <c r="J44" s="11">
        <f t="shared" ref="J44:J55" si="22">EXP(($C$18*(I44-$C$16))/($C$19*I44*$C$16))</f>
        <v>0.00232816808120181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0.00142536658379391</v>
      </c>
      <c r="Q44" s="16">
        <f t="shared" ref="Q44:Q55" si="26">P44*$B$46</f>
        <v>0.000256565985082904</v>
      </c>
      <c r="R44" s="11">
        <f t="shared" ref="R44:R55" si="27">L44*$B$46</f>
        <v>0.1102008</v>
      </c>
      <c r="S44" s="17">
        <f t="shared" ref="S44:S55" si="28">Q44/R44</f>
        <v>0.00232816808120181</v>
      </c>
      <c r="T44" s="3">
        <v>0.01</v>
      </c>
      <c r="U44" s="18">
        <f t="shared" ref="U44:U55" si="29">S44*T44</f>
        <v>2.32816808120181e-5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0.019123281680812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53.6583333333333</v>
      </c>
      <c r="AU44" s="1">
        <f t="shared" ref="AU44:AU55" si="37">AT44*10000*AS44*0.67*AR44*AQ44</f>
        <v>75763.3468053222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-16.3831286512903</v>
      </c>
      <c r="E45" s="13">
        <f t="shared" ref="E45:E56" si="38">D44</f>
        <v>-14.6</v>
      </c>
      <c r="F45" s="9" t="s">
        <v>109</v>
      </c>
      <c r="G45" s="6">
        <v>2</v>
      </c>
      <c r="H45" s="11">
        <f t="shared" si="20"/>
        <v>-16.3831286512903</v>
      </c>
      <c r="I45" s="11">
        <f t="shared" si="21"/>
        <v>256.76687134871</v>
      </c>
      <c r="J45" s="11">
        <f t="shared" si="22"/>
        <v>0.00179240035680753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1.22302796674954</v>
      </c>
      <c r="P45" s="11">
        <f t="shared" si="25"/>
        <v>0.00219215576398746</v>
      </c>
      <c r="Q45" s="16">
        <f t="shared" si="26"/>
        <v>0.000394588037517743</v>
      </c>
      <c r="R45" s="11">
        <f t="shared" si="27"/>
        <v>0.1102008</v>
      </c>
      <c r="S45" s="17">
        <f t="shared" si="28"/>
        <v>0.0035806277043156</v>
      </c>
      <c r="T45" s="3">
        <v>0.01</v>
      </c>
      <c r="U45" s="18">
        <f t="shared" si="29"/>
        <v>3.58062770431561e-5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0.0191358062770432</v>
      </c>
      <c r="AR45" s="25">
        <f t="shared" si="35"/>
        <v>61.2226666666667</v>
      </c>
      <c r="AS45" s="1">
        <f t="shared" si="36"/>
        <v>0.18</v>
      </c>
      <c r="AT45" s="2">
        <f>$E$3/12</f>
        <v>53.6583333333333</v>
      </c>
      <c r="AU45" s="1">
        <f t="shared" si="37"/>
        <v>75812.9672284114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-13.4555373503571</v>
      </c>
      <c r="E46" s="13">
        <f t="shared" si="38"/>
        <v>-16.3831286512903</v>
      </c>
      <c r="F46" s="9" t="s">
        <v>109</v>
      </c>
      <c r="G46" s="6">
        <v>3</v>
      </c>
      <c r="H46" s="11">
        <f t="shared" si="20"/>
        <v>-13.4555373503571</v>
      </c>
      <c r="I46" s="11">
        <f t="shared" si="21"/>
        <v>259.694462649643</v>
      </c>
      <c r="J46" s="11">
        <f t="shared" si="22"/>
        <v>0.0027484697413453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1.83306247765222</v>
      </c>
      <c r="P46" s="11">
        <f t="shared" si="25"/>
        <v>0.00503811675382258</v>
      </c>
      <c r="Q46" s="16">
        <f t="shared" si="26"/>
        <v>0.000906861015688064</v>
      </c>
      <c r="R46" s="11">
        <f t="shared" si="27"/>
        <v>0.1102008</v>
      </c>
      <c r="S46" s="17">
        <f t="shared" si="28"/>
        <v>0.00822916907761163</v>
      </c>
      <c r="T46" s="3">
        <v>0.01</v>
      </c>
      <c r="U46" s="18">
        <f t="shared" si="29"/>
        <v>8.22916907761163e-5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0.0191822916907761</v>
      </c>
      <c r="AR46" s="25">
        <f t="shared" si="35"/>
        <v>61.2226666666667</v>
      </c>
      <c r="AS46" s="1">
        <f t="shared" si="36"/>
        <v>0.18</v>
      </c>
      <c r="AT46" s="2">
        <f>$E$3/12</f>
        <v>53.6583333333333</v>
      </c>
      <c r="AU46" s="1">
        <f t="shared" si="37"/>
        <v>75997.1349136876</v>
      </c>
    </row>
    <row r="47" s="1" customFormat="1" spans="1:47">
      <c r="A47" s="6"/>
      <c r="B47" s="6"/>
      <c r="C47" s="9">
        <v>3</v>
      </c>
      <c r="D47" s="12">
        <v>-10.6298204200323</v>
      </c>
      <c r="E47" s="13">
        <f t="shared" si="38"/>
        <v>-13.4555373503571</v>
      </c>
      <c r="F47" s="9" t="s">
        <v>109</v>
      </c>
      <c r="G47" s="6">
        <v>4</v>
      </c>
      <c r="H47" s="11">
        <f t="shared" si="20"/>
        <v>-10.6298204200323</v>
      </c>
      <c r="I47" s="11">
        <f t="shared" si="21"/>
        <v>262.520179579968</v>
      </c>
      <c r="J47" s="11">
        <f t="shared" si="22"/>
        <v>0.00411489965644591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2.44025102756506</v>
      </c>
      <c r="P47" s="11">
        <f t="shared" si="25"/>
        <v>0.0100413881149693</v>
      </c>
      <c r="Q47" s="16">
        <f t="shared" si="26"/>
        <v>0.00180744986069447</v>
      </c>
      <c r="R47" s="11">
        <f t="shared" si="27"/>
        <v>0.1102008</v>
      </c>
      <c r="S47" s="17">
        <f t="shared" si="28"/>
        <v>0.0164014223190255</v>
      </c>
      <c r="T47" s="3">
        <v>0.01</v>
      </c>
      <c r="U47" s="18">
        <f t="shared" si="29"/>
        <v>0.000164014223190255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0.0192640142231903</v>
      </c>
      <c r="AR47" s="25">
        <f t="shared" si="35"/>
        <v>61.2226666666667</v>
      </c>
      <c r="AS47" s="1">
        <f t="shared" si="36"/>
        <v>0.18</v>
      </c>
      <c r="AT47" s="2">
        <f>$E$3/12</f>
        <v>53.6583333333333</v>
      </c>
      <c r="AU47" s="1">
        <f t="shared" si="37"/>
        <v>76320.9063598465</v>
      </c>
    </row>
    <row r="48" s="1" customFormat="1" spans="1:47">
      <c r="A48" s="6"/>
      <c r="B48" s="6"/>
      <c r="C48" s="9">
        <v>4</v>
      </c>
      <c r="D48" s="12">
        <v>-3.37057521846667</v>
      </c>
      <c r="E48" s="13">
        <f t="shared" si="38"/>
        <v>-10.6298204200323</v>
      </c>
      <c r="F48" s="9" t="s">
        <v>109</v>
      </c>
      <c r="G48" s="6">
        <v>5</v>
      </c>
      <c r="H48" s="11">
        <f t="shared" si="20"/>
        <v>-3.37057521846667</v>
      </c>
      <c r="I48" s="11">
        <f t="shared" si="21"/>
        <v>269.779424781533</v>
      </c>
      <c r="J48" s="11">
        <f t="shared" si="22"/>
        <v>0.0111632410919177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2.30869915747759</v>
      </c>
      <c r="O48" s="11">
        <f t="shared" si="39"/>
        <v>0.733737148639172</v>
      </c>
      <c r="P48" s="11">
        <f t="shared" si="25"/>
        <v>0.00819088468835535</v>
      </c>
      <c r="Q48" s="16">
        <f t="shared" si="26"/>
        <v>0.00147435924390396</v>
      </c>
      <c r="R48" s="11">
        <f t="shared" si="27"/>
        <v>0.1102008</v>
      </c>
      <c r="S48" s="17">
        <f t="shared" si="28"/>
        <v>0.0133788433832056</v>
      </c>
      <c r="T48" s="3">
        <v>0.01</v>
      </c>
      <c r="U48" s="18">
        <f t="shared" si="29"/>
        <v>0.000133788433832056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0.0192337884338321</v>
      </c>
      <c r="AR48" s="25">
        <f t="shared" si="35"/>
        <v>61.2226666666667</v>
      </c>
      <c r="AS48" s="1">
        <f t="shared" si="36"/>
        <v>0.18</v>
      </c>
      <c r="AT48" s="2">
        <f>$E$3/12</f>
        <v>53.6583333333333</v>
      </c>
      <c r="AU48" s="1">
        <f t="shared" si="37"/>
        <v>76201.1566746287</v>
      </c>
    </row>
    <row r="49" s="1" customFormat="1" spans="1:47">
      <c r="A49" s="6"/>
      <c r="B49" s="6"/>
      <c r="C49" s="9">
        <v>5</v>
      </c>
      <c r="D49" s="12">
        <v>0.749591203</v>
      </c>
      <c r="E49" s="13">
        <f t="shared" si="38"/>
        <v>-3.37057521846667</v>
      </c>
      <c r="F49" s="9" t="s">
        <v>111</v>
      </c>
      <c r="G49" s="6">
        <v>6</v>
      </c>
      <c r="H49" s="11">
        <f t="shared" si="20"/>
        <v>0.749591203</v>
      </c>
      <c r="I49" s="11">
        <f t="shared" si="21"/>
        <v>273.899591203</v>
      </c>
      <c r="J49" s="11">
        <f t="shared" si="22"/>
        <v>0.0192120834458788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1.33777293061748</v>
      </c>
      <c r="P49" s="11">
        <f t="shared" si="25"/>
        <v>0.0257014051746609</v>
      </c>
      <c r="Q49" s="16">
        <f t="shared" si="26"/>
        <v>0.00462625293143896</v>
      </c>
      <c r="R49" s="11">
        <f t="shared" si="27"/>
        <v>0.1102008</v>
      </c>
      <c r="S49" s="17">
        <f t="shared" si="28"/>
        <v>0.0419802118626994</v>
      </c>
      <c r="T49" s="3">
        <v>0.01</v>
      </c>
      <c r="U49" s="18">
        <f t="shared" si="29"/>
        <v>0.000419802118626994</v>
      </c>
      <c r="V49" s="17"/>
      <c r="W49" s="3"/>
      <c r="X49" s="18"/>
      <c r="Y49" s="19">
        <v>0.02</v>
      </c>
      <c r="Z49" s="3">
        <v>0.29</v>
      </c>
      <c r="AA49" s="20">
        <f t="shared" si="30"/>
        <v>0.0058</v>
      </c>
      <c r="AB49" s="3">
        <v>0.01</v>
      </c>
      <c r="AC49" s="3">
        <v>0.28</v>
      </c>
      <c r="AD49" s="20">
        <f t="shared" si="31"/>
        <v>0.0028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0.019519802118627</v>
      </c>
      <c r="AR49" s="25">
        <f t="shared" si="35"/>
        <v>61.2226666666667</v>
      </c>
      <c r="AS49" s="1">
        <f t="shared" si="36"/>
        <v>0.18</v>
      </c>
      <c r="AT49" s="2">
        <f>$E$3/12</f>
        <v>53.6583333333333</v>
      </c>
      <c r="AU49" s="1">
        <f t="shared" si="37"/>
        <v>77334.2966008124</v>
      </c>
    </row>
    <row r="50" s="1" customFormat="1" spans="1:47">
      <c r="A50" s="6"/>
      <c r="B50" s="6"/>
      <c r="C50" s="9">
        <v>6</v>
      </c>
      <c r="D50" s="12">
        <v>6.06073122636667</v>
      </c>
      <c r="E50" s="13">
        <f t="shared" si="38"/>
        <v>0.749591203</v>
      </c>
      <c r="F50" s="9" t="s">
        <v>109</v>
      </c>
      <c r="G50" s="6">
        <v>7</v>
      </c>
      <c r="H50" s="11">
        <f t="shared" si="20"/>
        <v>6.06073122636667</v>
      </c>
      <c r="I50" s="11">
        <f t="shared" si="21"/>
        <v>279.210731226367</v>
      </c>
      <c r="J50" s="11">
        <f t="shared" si="22"/>
        <v>0.0377787582407102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1.92429819210949</v>
      </c>
      <c r="P50" s="11">
        <f t="shared" si="25"/>
        <v>0.0726975961827402</v>
      </c>
      <c r="Q50" s="16">
        <f t="shared" si="26"/>
        <v>0.0130855673128932</v>
      </c>
      <c r="R50" s="11">
        <f t="shared" si="27"/>
        <v>0.1102008</v>
      </c>
      <c r="S50" s="17">
        <f t="shared" si="28"/>
        <v>0.118742942999445</v>
      </c>
      <c r="T50" s="3">
        <v>0.01</v>
      </c>
      <c r="U50" s="18">
        <f t="shared" si="29"/>
        <v>0.00118742942999445</v>
      </c>
      <c r="V50" s="17"/>
      <c r="W50" s="3"/>
      <c r="X50" s="18"/>
      <c r="Y50" s="19">
        <v>0.02</v>
      </c>
      <c r="Z50" s="3">
        <v>0.29</v>
      </c>
      <c r="AA50" s="20">
        <f t="shared" si="30"/>
        <v>0.0058</v>
      </c>
      <c r="AB50" s="3">
        <v>0.01</v>
      </c>
      <c r="AC50" s="3">
        <v>0.28</v>
      </c>
      <c r="AD50" s="20">
        <f t="shared" si="31"/>
        <v>0.0028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0.0202874294299944</v>
      </c>
      <c r="AR50" s="25">
        <f t="shared" si="35"/>
        <v>61.2226666666667</v>
      </c>
      <c r="AS50" s="1">
        <f t="shared" si="36"/>
        <v>0.18</v>
      </c>
      <c r="AT50" s="2">
        <f>$E$3/12</f>
        <v>53.6583333333333</v>
      </c>
      <c r="AU50" s="1">
        <f t="shared" si="37"/>
        <v>80375.5117635177</v>
      </c>
    </row>
    <row r="51" s="1" customFormat="1" spans="1:47">
      <c r="A51" s="6"/>
      <c r="B51" s="6"/>
      <c r="C51" s="9">
        <v>7</v>
      </c>
      <c r="D51" s="12">
        <v>7.23787328080645</v>
      </c>
      <c r="E51" s="13">
        <f t="shared" si="38"/>
        <v>6.06073122636667</v>
      </c>
      <c r="F51" s="9" t="s">
        <v>109</v>
      </c>
      <c r="G51" s="6">
        <v>8</v>
      </c>
      <c r="H51" s="11">
        <f t="shared" si="20"/>
        <v>7.23787328080645</v>
      </c>
      <c r="I51" s="11">
        <f t="shared" si="21"/>
        <v>280.387873280806</v>
      </c>
      <c r="J51" s="11">
        <f t="shared" si="22"/>
        <v>0.0437351058185712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2.46382726259342</v>
      </c>
      <c r="P51" s="11">
        <f t="shared" si="25"/>
        <v>0.107755746048204</v>
      </c>
      <c r="Q51" s="16">
        <f t="shared" si="26"/>
        <v>0.0193960342886766</v>
      </c>
      <c r="R51" s="11">
        <f t="shared" si="27"/>
        <v>0.1102008</v>
      </c>
      <c r="S51" s="17">
        <f t="shared" si="28"/>
        <v>0.176006292955012</v>
      </c>
      <c r="T51" s="3">
        <v>0.01</v>
      </c>
      <c r="U51" s="18">
        <f t="shared" si="29"/>
        <v>0.00176006292955012</v>
      </c>
      <c r="V51" s="17"/>
      <c r="W51" s="3"/>
      <c r="X51" s="18"/>
      <c r="Y51" s="19">
        <v>0.02</v>
      </c>
      <c r="Z51" s="3">
        <v>0.29</v>
      </c>
      <c r="AA51" s="20">
        <f t="shared" si="30"/>
        <v>0.0058</v>
      </c>
      <c r="AB51" s="3">
        <v>0.01</v>
      </c>
      <c r="AC51" s="3">
        <v>0.28</v>
      </c>
      <c r="AD51" s="20">
        <f t="shared" si="31"/>
        <v>0.0028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0.0208600629295501</v>
      </c>
      <c r="AR51" s="25">
        <f t="shared" si="35"/>
        <v>61.2226666666667</v>
      </c>
      <c r="AS51" s="1">
        <f t="shared" si="36"/>
        <v>0.18</v>
      </c>
      <c r="AT51" s="2">
        <f>$E$3/12</f>
        <v>53.6583333333333</v>
      </c>
      <c r="AU51" s="1">
        <f t="shared" si="37"/>
        <v>82644.1930047041</v>
      </c>
    </row>
    <row r="52" s="1" customFormat="1" spans="1:47">
      <c r="A52" s="6"/>
      <c r="B52" s="6"/>
      <c r="C52" s="9">
        <v>8</v>
      </c>
      <c r="D52" s="12">
        <v>8.12911800432258</v>
      </c>
      <c r="E52" s="13">
        <f t="shared" si="38"/>
        <v>7.23787328080645</v>
      </c>
      <c r="F52" s="9" t="s">
        <v>109</v>
      </c>
      <c r="G52" s="6">
        <v>9</v>
      </c>
      <c r="H52" s="11">
        <f t="shared" si="20"/>
        <v>8.12911800432258</v>
      </c>
      <c r="I52" s="11">
        <f t="shared" si="21"/>
        <v>281.279118004323</v>
      </c>
      <c r="J52" s="11">
        <f t="shared" si="22"/>
        <v>0.0488220648456603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2.96829818321188</v>
      </c>
      <c r="P52" s="11">
        <f t="shared" si="25"/>
        <v>0.144918446382026</v>
      </c>
      <c r="Q52" s="16">
        <f t="shared" si="26"/>
        <v>0.0260853203487647</v>
      </c>
      <c r="R52" s="11">
        <f t="shared" si="27"/>
        <v>0.1102008</v>
      </c>
      <c r="S52" s="17">
        <f t="shared" si="28"/>
        <v>0.236707177704379</v>
      </c>
      <c r="T52" s="3">
        <v>0.01</v>
      </c>
      <c r="U52" s="18">
        <f t="shared" si="29"/>
        <v>0.00236707177704379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0.0214670717770438</v>
      </c>
      <c r="AR52" s="25">
        <f t="shared" si="35"/>
        <v>61.2226666666667</v>
      </c>
      <c r="AS52" s="1">
        <f t="shared" si="36"/>
        <v>0.18</v>
      </c>
      <c r="AT52" s="2">
        <f>$E$3/12</f>
        <v>53.6583333333333</v>
      </c>
      <c r="AU52" s="1">
        <f t="shared" si="37"/>
        <v>85049.0638105714</v>
      </c>
    </row>
    <row r="53" s="1" customFormat="1" spans="1:47">
      <c r="A53" s="6"/>
      <c r="B53" s="6"/>
      <c r="C53" s="9">
        <v>9</v>
      </c>
      <c r="D53" s="12">
        <v>5.21052601463333</v>
      </c>
      <c r="E53" s="13">
        <f t="shared" si="38"/>
        <v>8.12911800432258</v>
      </c>
      <c r="F53" s="9" t="s">
        <v>109</v>
      </c>
      <c r="G53" s="6">
        <v>10</v>
      </c>
      <c r="H53" s="11">
        <f t="shared" si="20"/>
        <v>5.21052601463333</v>
      </c>
      <c r="I53" s="11">
        <f t="shared" si="21"/>
        <v>278.360526014633</v>
      </c>
      <c r="J53" s="11">
        <f t="shared" si="22"/>
        <v>0.0339617431931827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3.43560640349652</v>
      </c>
      <c r="P53" s="11">
        <f t="shared" si="25"/>
        <v>0.116679182388403</v>
      </c>
      <c r="Q53" s="16">
        <f t="shared" si="26"/>
        <v>0.0210022528299125</v>
      </c>
      <c r="R53" s="11">
        <f t="shared" si="27"/>
        <v>0.1102008</v>
      </c>
      <c r="S53" s="17">
        <f t="shared" si="28"/>
        <v>0.190581672999765</v>
      </c>
      <c r="T53" s="3">
        <v>0.01</v>
      </c>
      <c r="U53" s="18">
        <f t="shared" si="29"/>
        <v>0.00190581672999765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0.0210058167299976</v>
      </c>
      <c r="AR53" s="25">
        <f t="shared" si="35"/>
        <v>61.2226666666667</v>
      </c>
      <c r="AS53" s="1">
        <f t="shared" si="36"/>
        <v>0.18</v>
      </c>
      <c r="AT53" s="2">
        <f>$E$3/12</f>
        <v>53.6583333333333</v>
      </c>
      <c r="AU53" s="1">
        <f t="shared" si="37"/>
        <v>83221.6459709793</v>
      </c>
    </row>
    <row r="54" s="1" customFormat="1" spans="1:47">
      <c r="A54" s="6"/>
      <c r="B54" s="6"/>
      <c r="C54" s="9">
        <v>10</v>
      </c>
      <c r="D54" s="12">
        <v>-1.77835368219355</v>
      </c>
      <c r="E54" s="13">
        <f t="shared" si="38"/>
        <v>5.21052601463333</v>
      </c>
      <c r="F54" s="9" t="s">
        <v>109</v>
      </c>
      <c r="G54" s="6">
        <v>11</v>
      </c>
      <c r="H54" s="11">
        <f t="shared" si="20"/>
        <v>-1.77835368219355</v>
      </c>
      <c r="I54" s="11">
        <f t="shared" si="21"/>
        <v>271.371646317806</v>
      </c>
      <c r="J54" s="11">
        <f t="shared" si="22"/>
        <v>0.0137961191024858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3.15298086005271</v>
      </c>
      <c r="O54" s="11">
        <f t="shared" si="39"/>
        <v>0.778173027722073</v>
      </c>
      <c r="P54" s="11">
        <f t="shared" si="25"/>
        <v>0.0107357677727957</v>
      </c>
      <c r="Q54" s="16">
        <f t="shared" si="26"/>
        <v>0.00193243819910322</v>
      </c>
      <c r="R54" s="11">
        <f t="shared" si="27"/>
        <v>0.1102008</v>
      </c>
      <c r="S54" s="17">
        <f t="shared" si="28"/>
        <v>0.0175356095337169</v>
      </c>
      <c r="T54" s="3">
        <v>0.01</v>
      </c>
      <c r="U54" s="18">
        <f t="shared" si="29"/>
        <v>0.000175356095337169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0.0192753560953372</v>
      </c>
      <c r="AR54" s="25">
        <f t="shared" si="35"/>
        <v>61.2226666666667</v>
      </c>
      <c r="AS54" s="1">
        <f t="shared" si="36"/>
        <v>0.18</v>
      </c>
      <c r="AT54" s="2">
        <f>$E$3/12</f>
        <v>53.6583333333333</v>
      </c>
      <c r="AU54" s="1">
        <f t="shared" si="37"/>
        <v>76365.8410215448</v>
      </c>
    </row>
    <row r="55" s="1" customFormat="1" spans="1:48">
      <c r="A55" s="6"/>
      <c r="B55" s="6"/>
      <c r="C55" s="9">
        <v>11</v>
      </c>
      <c r="D55" s="12">
        <v>-6.78210710723333</v>
      </c>
      <c r="E55" s="13">
        <f t="shared" si="38"/>
        <v>-1.77835368219355</v>
      </c>
      <c r="F55" s="9" t="s">
        <v>111</v>
      </c>
      <c r="G55" s="6">
        <v>12</v>
      </c>
      <c r="H55" s="11">
        <f t="shared" si="20"/>
        <v>-6.78210710723333</v>
      </c>
      <c r="I55" s="11">
        <f t="shared" si="21"/>
        <v>266.367892892767</v>
      </c>
      <c r="J55" s="11">
        <f t="shared" si="22"/>
        <v>0.00703135133000676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1.37966392661594</v>
      </c>
      <c r="P55" s="11">
        <f t="shared" si="25"/>
        <v>0.00970090178537337</v>
      </c>
      <c r="Q55" s="16">
        <f t="shared" si="26"/>
        <v>0.00174616232136721</v>
      </c>
      <c r="R55" s="11">
        <f t="shared" si="27"/>
        <v>0.1102008</v>
      </c>
      <c r="S55" s="17">
        <f t="shared" si="28"/>
        <v>0.0158452780866129</v>
      </c>
      <c r="T55" s="3">
        <v>0.01</v>
      </c>
      <c r="U55" s="18">
        <f t="shared" si="29"/>
        <v>0.000158452780866129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0.0192584527808661</v>
      </c>
      <c r="AR55" s="25">
        <f t="shared" si="35"/>
        <v>61.2226666666667</v>
      </c>
      <c r="AS55" s="1">
        <f t="shared" si="36"/>
        <v>0.18</v>
      </c>
      <c r="AT55" s="2">
        <f>$E$3/12</f>
        <v>53.6583333333333</v>
      </c>
      <c r="AU55" s="1">
        <f t="shared" si="37"/>
        <v>76298.87282551</v>
      </c>
      <c r="AV55" s="1">
        <f>SUM(AU44:AU55)</f>
        <v>941384.936979536</v>
      </c>
    </row>
    <row r="56" s="1" customFormat="1" spans="1:46">
      <c r="A56" s="6"/>
      <c r="B56" s="6"/>
      <c r="C56" s="9">
        <v>12</v>
      </c>
      <c r="D56" s="12">
        <v>-14.7551873477419</v>
      </c>
      <c r="E56" s="13">
        <f t="shared" si="38"/>
        <v>-6.78210710723333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-14.6</v>
      </c>
      <c r="E60" s="9"/>
      <c r="F60" s="9"/>
      <c r="G60" s="6">
        <v>1</v>
      </c>
      <c r="H60" s="11">
        <f t="shared" ref="H60:H71" si="40">E61</f>
        <v>-14.6</v>
      </c>
      <c r="I60" s="11">
        <f t="shared" ref="I60:I71" si="41">H60+273.15</f>
        <v>258.55</v>
      </c>
      <c r="J60" s="11">
        <f t="shared" ref="J60:J71" si="42">EXP(($C$18*(I60-$C$16))/($C$19*I60*$C$16))</f>
        <v>0.00232816808120181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0.00321217350163413</v>
      </c>
      <c r="Q60" s="16">
        <f t="shared" ref="Q60:Q71" si="46">P60*$B$62</f>
        <v>0.000321217350163413</v>
      </c>
      <c r="R60" s="11">
        <f t="shared" ref="R60:R71" si="47">L60*$B$62</f>
        <v>0.13797</v>
      </c>
      <c r="S60" s="17">
        <f t="shared" ref="S60:S71" si="48">Q60/R60</f>
        <v>0.00232816808120181</v>
      </c>
      <c r="T60" s="3">
        <v>0.01</v>
      </c>
      <c r="U60" s="18">
        <f t="shared" ref="U60:U71" si="49">S60*T60</f>
        <v>2.32816808120181e-5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0.012323281680812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5.64166666666667</v>
      </c>
      <c r="AU60" s="1">
        <f t="shared" ref="AU60:AU71" si="57">AT60*10000*AS60*0.67*AR60*AQ60</f>
        <v>6426.77750890505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-16.3831286512903</v>
      </c>
      <c r="E61" s="13">
        <f t="shared" ref="E61:E72" si="58">D60</f>
        <v>-14.6</v>
      </c>
      <c r="F61" s="9" t="s">
        <v>109</v>
      </c>
      <c r="G61" s="6">
        <v>2</v>
      </c>
      <c r="H61" s="11">
        <f t="shared" si="40"/>
        <v>-16.3831286512903</v>
      </c>
      <c r="I61" s="11">
        <f t="shared" si="41"/>
        <v>256.76687134871</v>
      </c>
      <c r="J61" s="11">
        <f t="shared" si="42"/>
        <v>0.00179240035680753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2.75618782649837</v>
      </c>
      <c r="P61" s="11">
        <f t="shared" si="45"/>
        <v>0.00494019204364424</v>
      </c>
      <c r="Q61" s="16">
        <f t="shared" si="46"/>
        <v>0.000494019204364424</v>
      </c>
      <c r="R61" s="11">
        <f t="shared" si="47"/>
        <v>0.13797</v>
      </c>
      <c r="S61" s="17">
        <f t="shared" si="48"/>
        <v>0.0035806277043156</v>
      </c>
      <c r="T61" s="3">
        <v>0.01</v>
      </c>
      <c r="U61" s="18">
        <f t="shared" si="49"/>
        <v>3.5806277043156e-5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0.0123358062770432</v>
      </c>
      <c r="AR61" s="25">
        <f t="shared" si="55"/>
        <v>137.97</v>
      </c>
      <c r="AS61" s="1">
        <f t="shared" si="56"/>
        <v>0.1</v>
      </c>
      <c r="AT61" s="2">
        <f>$E$5/12</f>
        <v>5.64166666666667</v>
      </c>
      <c r="AU61" s="1">
        <f t="shared" si="57"/>
        <v>6433.30927499231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-13.4555373503571</v>
      </c>
      <c r="E62" s="13">
        <f t="shared" si="58"/>
        <v>-16.3831286512903</v>
      </c>
      <c r="F62" s="9" t="s">
        <v>109</v>
      </c>
      <c r="G62" s="6">
        <v>3</v>
      </c>
      <c r="H62" s="11">
        <f t="shared" si="40"/>
        <v>-13.4555373503571</v>
      </c>
      <c r="I62" s="11">
        <f t="shared" si="41"/>
        <v>259.694462649643</v>
      </c>
      <c r="J62" s="11">
        <f t="shared" si="42"/>
        <v>0.0027484697413453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4.13094763445472</v>
      </c>
      <c r="P62" s="11">
        <f t="shared" si="45"/>
        <v>0.0113537845763808</v>
      </c>
      <c r="Q62" s="16">
        <f t="shared" si="46"/>
        <v>0.00113537845763808</v>
      </c>
      <c r="R62" s="11">
        <f t="shared" si="47"/>
        <v>0.13797</v>
      </c>
      <c r="S62" s="17">
        <f t="shared" si="48"/>
        <v>0.00822916907761163</v>
      </c>
      <c r="T62" s="3">
        <v>0.01</v>
      </c>
      <c r="U62" s="18">
        <f t="shared" si="49"/>
        <v>8.22916907761163e-5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0.0123822916907761</v>
      </c>
      <c r="AR62" s="25">
        <f t="shared" si="55"/>
        <v>137.97</v>
      </c>
      <c r="AS62" s="1">
        <f t="shared" si="56"/>
        <v>0.1</v>
      </c>
      <c r="AT62" s="2">
        <f>$E$5/12</f>
        <v>5.64166666666667</v>
      </c>
      <c r="AU62" s="1">
        <f t="shared" si="57"/>
        <v>6457.55212030001</v>
      </c>
    </row>
    <row r="63" s="1" customFormat="1" spans="1:47">
      <c r="A63" s="6"/>
      <c r="B63" s="6"/>
      <c r="C63" s="9">
        <v>3</v>
      </c>
      <c r="D63" s="12">
        <v>-10.6298204200323</v>
      </c>
      <c r="E63" s="13">
        <f t="shared" si="58"/>
        <v>-13.4555373503571</v>
      </c>
      <c r="F63" s="9" t="s">
        <v>109</v>
      </c>
      <c r="G63" s="6">
        <v>4</v>
      </c>
      <c r="H63" s="11">
        <f t="shared" si="40"/>
        <v>-10.6298204200323</v>
      </c>
      <c r="I63" s="11">
        <f t="shared" si="41"/>
        <v>262.520179579968</v>
      </c>
      <c r="J63" s="11">
        <f t="shared" si="42"/>
        <v>0.00411489965644591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5.49929384987834</v>
      </c>
      <c r="P63" s="11">
        <f t="shared" si="45"/>
        <v>0.0226290423735595</v>
      </c>
      <c r="Q63" s="16">
        <f t="shared" si="46"/>
        <v>0.00226290423735595</v>
      </c>
      <c r="R63" s="11">
        <f t="shared" si="47"/>
        <v>0.13797</v>
      </c>
      <c r="S63" s="17">
        <f t="shared" si="48"/>
        <v>0.0164014223190255</v>
      </c>
      <c r="T63" s="3">
        <v>0.01</v>
      </c>
      <c r="U63" s="18">
        <f t="shared" si="49"/>
        <v>0.000164014223190255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0.0124640142231903</v>
      </c>
      <c r="AR63" s="25">
        <f t="shared" si="55"/>
        <v>137.97</v>
      </c>
      <c r="AS63" s="1">
        <f t="shared" si="56"/>
        <v>0.1</v>
      </c>
      <c r="AT63" s="2">
        <f>$E$5/12</f>
        <v>5.64166666666667</v>
      </c>
      <c r="AU63" s="1">
        <f t="shared" si="57"/>
        <v>6500.17165516852</v>
      </c>
    </row>
    <row r="64" s="1" customFormat="1" spans="1:47">
      <c r="A64" s="6"/>
      <c r="B64" s="6"/>
      <c r="C64" s="9">
        <v>4</v>
      </c>
      <c r="D64" s="12">
        <v>-3.37057521846667</v>
      </c>
      <c r="E64" s="13">
        <f t="shared" si="58"/>
        <v>-10.6298204200323</v>
      </c>
      <c r="F64" s="9" t="s">
        <v>109</v>
      </c>
      <c r="G64" s="6">
        <v>5</v>
      </c>
      <c r="H64" s="11">
        <f t="shared" si="40"/>
        <v>-3.37057521846667</v>
      </c>
      <c r="I64" s="11">
        <f t="shared" si="41"/>
        <v>269.779424781533</v>
      </c>
      <c r="J64" s="11">
        <f t="shared" si="42"/>
        <v>0.0111632410919177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5.20283156712954</v>
      </c>
      <c r="O64" s="11">
        <f t="shared" si="59"/>
        <v>1.65353324037524</v>
      </c>
      <c r="P64" s="11">
        <f t="shared" si="45"/>
        <v>0.0184587902158087</v>
      </c>
      <c r="Q64" s="16">
        <f t="shared" si="46"/>
        <v>0.00184587902158087</v>
      </c>
      <c r="R64" s="11">
        <f t="shared" si="47"/>
        <v>0.13797</v>
      </c>
      <c r="S64" s="17">
        <f t="shared" si="48"/>
        <v>0.0133788433832056</v>
      </c>
      <c r="T64" s="3">
        <v>0.01</v>
      </c>
      <c r="U64" s="18">
        <f t="shared" si="49"/>
        <v>0.000133788433832056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0.0124337884338321</v>
      </c>
      <c r="AR64" s="25">
        <f t="shared" si="55"/>
        <v>137.97</v>
      </c>
      <c r="AS64" s="1">
        <f t="shared" si="56"/>
        <v>0.1</v>
      </c>
      <c r="AT64" s="2">
        <f>$E$5/12</f>
        <v>5.64166666666667</v>
      </c>
      <c r="AU64" s="1">
        <f t="shared" si="57"/>
        <v>6484.40844953324</v>
      </c>
    </row>
    <row r="65" s="1" customFormat="1" spans="1:47">
      <c r="A65" s="6"/>
      <c r="B65" s="6"/>
      <c r="C65" s="9">
        <v>5</v>
      </c>
      <c r="D65" s="12">
        <v>0.749591203</v>
      </c>
      <c r="E65" s="13">
        <f t="shared" si="58"/>
        <v>-3.37057521846667</v>
      </c>
      <c r="F65" s="9" t="s">
        <v>111</v>
      </c>
      <c r="G65" s="6">
        <v>6</v>
      </c>
      <c r="H65" s="11">
        <f t="shared" si="40"/>
        <v>0.749591203</v>
      </c>
      <c r="I65" s="11">
        <f t="shared" si="41"/>
        <v>273.899591203</v>
      </c>
      <c r="J65" s="11">
        <f t="shared" si="42"/>
        <v>0.0192120834458788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3.01477445015943</v>
      </c>
      <c r="P65" s="11">
        <f t="shared" si="45"/>
        <v>0.0579200983069663</v>
      </c>
      <c r="Q65" s="16">
        <f t="shared" si="46"/>
        <v>0.00579200983069663</v>
      </c>
      <c r="R65" s="11">
        <f t="shared" si="47"/>
        <v>0.13797</v>
      </c>
      <c r="S65" s="17">
        <f t="shared" si="48"/>
        <v>0.0419802118626994</v>
      </c>
      <c r="T65" s="3">
        <v>0.01</v>
      </c>
      <c r="U65" s="18">
        <f t="shared" si="49"/>
        <v>0.000419802118626994</v>
      </c>
      <c r="V65" s="17"/>
      <c r="W65" s="3"/>
      <c r="X65" s="18"/>
      <c r="Y65" s="19">
        <v>0.02</v>
      </c>
      <c r="Z65" s="3">
        <v>0.06</v>
      </c>
      <c r="AA65" s="20">
        <f t="shared" si="50"/>
        <v>0.0012</v>
      </c>
      <c r="AB65" s="3">
        <v>0.01</v>
      </c>
      <c r="AC65" s="3">
        <v>0.63</v>
      </c>
      <c r="AD65" s="20">
        <f t="shared" si="51"/>
        <v>0.0063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0.012719802118627</v>
      </c>
      <c r="AR65" s="25">
        <f t="shared" si="55"/>
        <v>137.97</v>
      </c>
      <c r="AS65" s="1">
        <f t="shared" si="56"/>
        <v>0.1</v>
      </c>
      <c r="AT65" s="2">
        <f>$E$5/12</f>
        <v>5.64166666666667</v>
      </c>
      <c r="AU65" s="1">
        <f t="shared" si="57"/>
        <v>6633.56890567547</v>
      </c>
    </row>
    <row r="66" s="1" customFormat="1" spans="1:47">
      <c r="A66" s="6"/>
      <c r="B66" s="6"/>
      <c r="C66" s="9">
        <v>6</v>
      </c>
      <c r="D66" s="12">
        <v>6.06073122636667</v>
      </c>
      <c r="E66" s="13">
        <f t="shared" si="58"/>
        <v>0.749591203</v>
      </c>
      <c r="F66" s="9" t="s">
        <v>109</v>
      </c>
      <c r="G66" s="6">
        <v>7</v>
      </c>
      <c r="H66" s="11">
        <f t="shared" si="40"/>
        <v>6.06073122636667</v>
      </c>
      <c r="I66" s="11">
        <f t="shared" si="41"/>
        <v>279.210731226367</v>
      </c>
      <c r="J66" s="11">
        <f t="shared" si="42"/>
        <v>0.0377787582407102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4.33655435185246</v>
      </c>
      <c r="P66" s="11">
        <f t="shared" si="45"/>
        <v>0.163829638456334</v>
      </c>
      <c r="Q66" s="16">
        <f t="shared" si="46"/>
        <v>0.0163829638456334</v>
      </c>
      <c r="R66" s="11">
        <f t="shared" si="47"/>
        <v>0.13797</v>
      </c>
      <c r="S66" s="17">
        <f t="shared" si="48"/>
        <v>0.118742942999445</v>
      </c>
      <c r="T66" s="3">
        <v>0.01</v>
      </c>
      <c r="U66" s="18">
        <f t="shared" si="49"/>
        <v>0.00118742942999445</v>
      </c>
      <c r="V66" s="17"/>
      <c r="W66" s="3"/>
      <c r="X66" s="18"/>
      <c r="Y66" s="19">
        <v>0.02</v>
      </c>
      <c r="Z66" s="3">
        <v>0.06</v>
      </c>
      <c r="AA66" s="20">
        <f t="shared" si="50"/>
        <v>0.0012</v>
      </c>
      <c r="AB66" s="3">
        <v>0.01</v>
      </c>
      <c r="AC66" s="3">
        <v>0.63</v>
      </c>
      <c r="AD66" s="20">
        <f t="shared" si="51"/>
        <v>0.0063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0.0134874294299944</v>
      </c>
      <c r="AR66" s="25">
        <f t="shared" si="55"/>
        <v>137.97</v>
      </c>
      <c r="AS66" s="1">
        <f t="shared" si="56"/>
        <v>0.1</v>
      </c>
      <c r="AT66" s="2">
        <f>$E$5/12</f>
        <v>5.64166666666667</v>
      </c>
      <c r="AU66" s="1">
        <f t="shared" si="57"/>
        <v>7033.89814164507</v>
      </c>
    </row>
    <row r="67" s="1" customFormat="1" spans="1:47">
      <c r="A67" s="6"/>
      <c r="B67" s="6"/>
      <c r="C67" s="9">
        <v>7</v>
      </c>
      <c r="D67" s="12">
        <v>7.23787328080645</v>
      </c>
      <c r="E67" s="13">
        <f t="shared" si="58"/>
        <v>6.06073122636667</v>
      </c>
      <c r="F67" s="9" t="s">
        <v>109</v>
      </c>
      <c r="G67" s="6">
        <v>8</v>
      </c>
      <c r="H67" s="11">
        <f t="shared" si="40"/>
        <v>7.23787328080645</v>
      </c>
      <c r="I67" s="11">
        <f t="shared" si="41"/>
        <v>280.387873280806</v>
      </c>
      <c r="J67" s="11">
        <f t="shared" si="42"/>
        <v>0.0437351058185712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5.55242471339613</v>
      </c>
      <c r="P67" s="11">
        <f t="shared" si="45"/>
        <v>0.242835882390029</v>
      </c>
      <c r="Q67" s="16">
        <f t="shared" si="46"/>
        <v>0.0242835882390029</v>
      </c>
      <c r="R67" s="11">
        <f t="shared" si="47"/>
        <v>0.13797</v>
      </c>
      <c r="S67" s="17">
        <f t="shared" si="48"/>
        <v>0.176006292955012</v>
      </c>
      <c r="T67" s="3">
        <v>0.01</v>
      </c>
      <c r="U67" s="18">
        <f t="shared" si="49"/>
        <v>0.00176006292955012</v>
      </c>
      <c r="V67" s="17"/>
      <c r="W67" s="3"/>
      <c r="X67" s="18"/>
      <c r="Y67" s="19">
        <v>0.02</v>
      </c>
      <c r="Z67" s="3">
        <v>0.06</v>
      </c>
      <c r="AA67" s="20">
        <f t="shared" si="50"/>
        <v>0.0012</v>
      </c>
      <c r="AB67" s="3">
        <v>0.01</v>
      </c>
      <c r="AC67" s="3">
        <v>0.63</v>
      </c>
      <c r="AD67" s="20">
        <f t="shared" si="51"/>
        <v>0.0063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0.0140600629295501</v>
      </c>
      <c r="AR67" s="25">
        <f t="shared" si="55"/>
        <v>137.97</v>
      </c>
      <c r="AS67" s="1">
        <f t="shared" si="56"/>
        <v>0.1</v>
      </c>
      <c r="AT67" s="2">
        <f>$E$5/12</f>
        <v>5.64166666666667</v>
      </c>
      <c r="AU67" s="1">
        <f t="shared" si="57"/>
        <v>7332.53515986078</v>
      </c>
    </row>
    <row r="68" s="1" customFormat="1" spans="1:47">
      <c r="A68" s="6"/>
      <c r="B68" s="6"/>
      <c r="C68" s="9">
        <v>8</v>
      </c>
      <c r="D68" s="12">
        <v>8.12911800432258</v>
      </c>
      <c r="E68" s="13">
        <f t="shared" si="58"/>
        <v>7.23787328080645</v>
      </c>
      <c r="F68" s="9" t="s">
        <v>109</v>
      </c>
      <c r="G68" s="6">
        <v>9</v>
      </c>
      <c r="H68" s="11">
        <f t="shared" si="40"/>
        <v>8.12911800432258</v>
      </c>
      <c r="I68" s="11">
        <f t="shared" si="41"/>
        <v>281.279118004323</v>
      </c>
      <c r="J68" s="11">
        <f t="shared" si="42"/>
        <v>0.0488220648456603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6.6892888310061</v>
      </c>
      <c r="P68" s="11">
        <f t="shared" si="45"/>
        <v>0.326584893078731</v>
      </c>
      <c r="Q68" s="16">
        <f t="shared" si="46"/>
        <v>0.0326584893078731</v>
      </c>
      <c r="R68" s="11">
        <f t="shared" si="47"/>
        <v>0.13797</v>
      </c>
      <c r="S68" s="17">
        <f t="shared" si="48"/>
        <v>0.236707177704378</v>
      </c>
      <c r="T68" s="3">
        <v>0.01</v>
      </c>
      <c r="U68" s="18">
        <f t="shared" si="49"/>
        <v>0.00236707177704378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0.0146670717770438</v>
      </c>
      <c r="AR68" s="25">
        <f t="shared" si="55"/>
        <v>137.97</v>
      </c>
      <c r="AS68" s="1">
        <f t="shared" si="56"/>
        <v>0.1</v>
      </c>
      <c r="AT68" s="2">
        <f>$E$5/12</f>
        <v>5.64166666666667</v>
      </c>
      <c r="AU68" s="1">
        <f t="shared" si="57"/>
        <v>7649.09944117985</v>
      </c>
    </row>
    <row r="69" s="1" customFormat="1" spans="1:47">
      <c r="A69" s="6"/>
      <c r="B69" s="6"/>
      <c r="C69" s="9">
        <v>9</v>
      </c>
      <c r="D69" s="12">
        <v>5.21052601463333</v>
      </c>
      <c r="E69" s="13">
        <f t="shared" si="58"/>
        <v>8.12911800432258</v>
      </c>
      <c r="F69" s="9" t="s">
        <v>109</v>
      </c>
      <c r="G69" s="6">
        <v>10</v>
      </c>
      <c r="H69" s="11">
        <f t="shared" si="40"/>
        <v>5.21052601463333</v>
      </c>
      <c r="I69" s="11">
        <f t="shared" si="41"/>
        <v>278.360526014633</v>
      </c>
      <c r="J69" s="11">
        <f t="shared" si="42"/>
        <v>0.0339617431931827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7.74240393792737</v>
      </c>
      <c r="P69" s="11">
        <f t="shared" si="45"/>
        <v>0.262945534237776</v>
      </c>
      <c r="Q69" s="16">
        <f t="shared" si="46"/>
        <v>0.0262945534237776</v>
      </c>
      <c r="R69" s="11">
        <f t="shared" si="47"/>
        <v>0.13797</v>
      </c>
      <c r="S69" s="17">
        <f t="shared" si="48"/>
        <v>0.190581672999765</v>
      </c>
      <c r="T69" s="3">
        <v>0.01</v>
      </c>
      <c r="U69" s="18">
        <f t="shared" si="49"/>
        <v>0.00190581672999765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0.0142058167299976</v>
      </c>
      <c r="AR69" s="25">
        <f t="shared" si="55"/>
        <v>137.97</v>
      </c>
      <c r="AS69" s="1">
        <f t="shared" si="56"/>
        <v>0.1</v>
      </c>
      <c r="AT69" s="2">
        <f>$E$5/12</f>
        <v>5.64166666666667</v>
      </c>
      <c r="AU69" s="1">
        <f t="shared" si="57"/>
        <v>7408.54796804094</v>
      </c>
    </row>
    <row r="70" s="1" customFormat="1" spans="1:47">
      <c r="A70" s="6"/>
      <c r="B70" s="6"/>
      <c r="C70" s="9">
        <v>10</v>
      </c>
      <c r="D70" s="12">
        <v>-1.77835368219355</v>
      </c>
      <c r="E70" s="13">
        <f t="shared" si="58"/>
        <v>5.21052601463333</v>
      </c>
      <c r="F70" s="9" t="s">
        <v>109</v>
      </c>
      <c r="G70" s="6">
        <v>11</v>
      </c>
      <c r="H70" s="11">
        <f t="shared" si="40"/>
        <v>-1.77835368219355</v>
      </c>
      <c r="I70" s="11">
        <f t="shared" si="41"/>
        <v>271.371646317806</v>
      </c>
      <c r="J70" s="11">
        <f t="shared" si="42"/>
        <v>0.0137961191024858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7.10548548350511</v>
      </c>
      <c r="O70" s="11">
        <f t="shared" si="59"/>
        <v>1.75367292018448</v>
      </c>
      <c r="P70" s="11">
        <f t="shared" si="45"/>
        <v>0.0241938804736691</v>
      </c>
      <c r="Q70" s="16">
        <f t="shared" si="46"/>
        <v>0.00241938804736691</v>
      </c>
      <c r="R70" s="11">
        <f t="shared" si="47"/>
        <v>0.13797</v>
      </c>
      <c r="S70" s="17">
        <f t="shared" si="48"/>
        <v>0.0175356095337168</v>
      </c>
      <c r="T70" s="3">
        <v>0.01</v>
      </c>
      <c r="U70" s="18">
        <f t="shared" si="49"/>
        <v>0.000175356095337168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0.0124753560953372</v>
      </c>
      <c r="AR70" s="25">
        <f t="shared" si="55"/>
        <v>137.97</v>
      </c>
      <c r="AS70" s="1">
        <f t="shared" si="56"/>
        <v>0.1</v>
      </c>
      <c r="AT70" s="2">
        <f>$E$5/12</f>
        <v>5.64166666666667</v>
      </c>
      <c r="AU70" s="1">
        <f t="shared" si="57"/>
        <v>6506.08661278376</v>
      </c>
    </row>
    <row r="71" s="1" customFormat="1" spans="1:48">
      <c r="A71" s="6"/>
      <c r="B71" s="6"/>
      <c r="C71" s="9">
        <v>11</v>
      </c>
      <c r="D71" s="12">
        <v>-6.78210710723333</v>
      </c>
      <c r="E71" s="13">
        <f t="shared" si="58"/>
        <v>-1.77835368219355</v>
      </c>
      <c r="F71" s="9" t="s">
        <v>111</v>
      </c>
      <c r="G71" s="6">
        <v>12</v>
      </c>
      <c r="H71" s="11">
        <f t="shared" si="40"/>
        <v>-6.78210710723333</v>
      </c>
      <c r="I71" s="11">
        <f t="shared" si="41"/>
        <v>266.367892892767</v>
      </c>
      <c r="J71" s="11">
        <f t="shared" si="42"/>
        <v>0.00703135133000676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3.10917903971081</v>
      </c>
      <c r="P71" s="11">
        <f t="shared" si="45"/>
        <v>0.0218617301760998</v>
      </c>
      <c r="Q71" s="16">
        <f t="shared" si="46"/>
        <v>0.00218617301760998</v>
      </c>
      <c r="R71" s="11">
        <f t="shared" si="47"/>
        <v>0.13797</v>
      </c>
      <c r="S71" s="17">
        <f t="shared" si="48"/>
        <v>0.0158452780866129</v>
      </c>
      <c r="T71" s="3">
        <v>0.01</v>
      </c>
      <c r="U71" s="18">
        <f t="shared" si="49"/>
        <v>0.000158452780866129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0.0124584527808661</v>
      </c>
      <c r="AR71" s="25">
        <f t="shared" si="55"/>
        <v>137.97</v>
      </c>
      <c r="AS71" s="1">
        <f t="shared" si="56"/>
        <v>0.1</v>
      </c>
      <c r="AT71" s="2">
        <f>$E$5/12</f>
        <v>5.64166666666667</v>
      </c>
      <c r="AU71" s="1">
        <f t="shared" si="57"/>
        <v>6497.27127900481</v>
      </c>
      <c r="AV71" s="1">
        <f>SUM(AU60:AU71)</f>
        <v>81363.2265170898</v>
      </c>
    </row>
    <row r="72" s="1" customFormat="1" spans="1:46">
      <c r="A72" s="6"/>
      <c r="B72" s="6"/>
      <c r="C72" s="9">
        <v>12</v>
      </c>
      <c r="D72" s="12">
        <v>-14.7551873477419</v>
      </c>
      <c r="E72" s="13">
        <f t="shared" si="58"/>
        <v>-6.78210710723333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-14.6</v>
      </c>
      <c r="E76" s="9"/>
      <c r="F76" s="9"/>
      <c r="G76" s="6">
        <v>1</v>
      </c>
      <c r="H76" s="11">
        <f t="shared" ref="H76:H87" si="60">E77</f>
        <v>-14.6</v>
      </c>
      <c r="I76" s="11">
        <f t="shared" ref="I76:I87" si="61">H76+273.15</f>
        <v>258.55</v>
      </c>
      <c r="J76" s="11">
        <f t="shared" ref="J76:J87" si="62">EXP(($C$18*(I76-$C$16))/($C$19*I76*$C$16))</f>
        <v>0.00232816808120181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0.000182207284385022</v>
      </c>
      <c r="Q76" s="16">
        <f t="shared" ref="Q76:Q87" si="66">P76*$B$78</f>
        <v>3.46193840331543e-5</v>
      </c>
      <c r="R76" s="11">
        <f t="shared" ref="R76:R87" si="67">L76*$B$78</f>
        <v>0.0148697958333333</v>
      </c>
      <c r="S76" s="17">
        <f t="shared" ref="S76:S87" si="68">Q76/R76</f>
        <v>0.00232816808120181</v>
      </c>
      <c r="T76" s="3">
        <v>0.01</v>
      </c>
      <c r="U76" s="18">
        <f t="shared" ref="U76:U87" si="69">S76*T76</f>
        <v>2.32816808120181e-5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0.011623281680812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371</v>
      </c>
      <c r="AU76" s="1">
        <f t="shared" ref="AU76:AU87" si="77">AT76*10000*AS76*0.67*AR76*AQ76</f>
        <v>42961.8011462745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-16.3831286512903</v>
      </c>
      <c r="E77" s="13">
        <f t="shared" ref="E77:E88" si="78">D76</f>
        <v>-14.6</v>
      </c>
      <c r="F77" s="9" t="s">
        <v>109</v>
      </c>
      <c r="G77" s="6">
        <v>2</v>
      </c>
      <c r="H77" s="11">
        <f t="shared" si="60"/>
        <v>-16.3831286512903</v>
      </c>
      <c r="I77" s="11">
        <f t="shared" si="61"/>
        <v>256.76687134871</v>
      </c>
      <c r="J77" s="11">
        <f t="shared" si="62"/>
        <v>0.00179240035680753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0.156341959382282</v>
      </c>
      <c r="P77" s="11">
        <f t="shared" si="65"/>
        <v>0.00028022738378079</v>
      </c>
      <c r="Q77" s="16">
        <f t="shared" si="66"/>
        <v>5.324320291835e-5</v>
      </c>
      <c r="R77" s="11">
        <f t="shared" si="67"/>
        <v>0.0148697958333333</v>
      </c>
      <c r="S77" s="17">
        <f t="shared" si="68"/>
        <v>0.00358062770431561</v>
      </c>
      <c r="T77" s="3">
        <v>0.01</v>
      </c>
      <c r="U77" s="18">
        <f t="shared" si="69"/>
        <v>3.58062770431561e-5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0.0116358062770432</v>
      </c>
      <c r="AR77" s="25">
        <f t="shared" si="74"/>
        <v>7.82620833333333</v>
      </c>
      <c r="AS77" s="1">
        <f t="shared" si="75"/>
        <v>0.19</v>
      </c>
      <c r="AT77" s="2">
        <f t="shared" si="76"/>
        <v>371</v>
      </c>
      <c r="AU77" s="1">
        <f t="shared" si="77"/>
        <v>43008.0943728775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2">
        <v>-13.4555373503571</v>
      </c>
      <c r="E78" s="13">
        <f t="shared" si="78"/>
        <v>-16.3831286512903</v>
      </c>
      <c r="F78" s="9" t="s">
        <v>109</v>
      </c>
      <c r="G78" s="6">
        <v>3</v>
      </c>
      <c r="H78" s="11">
        <f t="shared" si="60"/>
        <v>-13.4555373503571</v>
      </c>
      <c r="I78" s="11">
        <f t="shared" si="61"/>
        <v>259.694462649643</v>
      </c>
      <c r="J78" s="11">
        <f t="shared" si="62"/>
        <v>0.0027484697413453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0.234323815331834</v>
      </c>
      <c r="P78" s="11">
        <f t="shared" si="65"/>
        <v>0.000644031916116131</v>
      </c>
      <c r="Q78" s="16">
        <f t="shared" si="66"/>
        <v>0.000122366064062065</v>
      </c>
      <c r="R78" s="11">
        <f t="shared" si="67"/>
        <v>0.0148697958333333</v>
      </c>
      <c r="S78" s="17">
        <f t="shared" si="68"/>
        <v>0.00822916907761164</v>
      </c>
      <c r="T78" s="3">
        <v>0.01</v>
      </c>
      <c r="U78" s="18">
        <f t="shared" si="69"/>
        <v>8.22916907761164e-5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0.0116822916907761</v>
      </c>
      <c r="AR78" s="25">
        <f t="shared" si="74"/>
        <v>7.82620833333333</v>
      </c>
      <c r="AS78" s="1">
        <f t="shared" si="75"/>
        <v>0.19</v>
      </c>
      <c r="AT78" s="2">
        <f t="shared" si="76"/>
        <v>371</v>
      </c>
      <c r="AU78" s="1">
        <f t="shared" si="77"/>
        <v>43179.9130688224</v>
      </c>
    </row>
    <row r="79" s="1" customFormat="1" spans="1:47">
      <c r="A79" s="6"/>
      <c r="B79" s="6"/>
      <c r="C79" s="9">
        <v>3</v>
      </c>
      <c r="D79" s="12">
        <v>-10.6298204200323</v>
      </c>
      <c r="E79" s="13">
        <f t="shared" si="78"/>
        <v>-13.4555373503571</v>
      </c>
      <c r="F79" s="9" t="s">
        <v>109</v>
      </c>
      <c r="G79" s="6">
        <v>4</v>
      </c>
      <c r="H79" s="11">
        <f t="shared" si="60"/>
        <v>-10.6298204200323</v>
      </c>
      <c r="I79" s="11">
        <f t="shared" si="61"/>
        <v>262.520179579968</v>
      </c>
      <c r="J79" s="11">
        <f t="shared" si="62"/>
        <v>0.00411489965644591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0.311941866749051</v>
      </c>
      <c r="P79" s="11">
        <f t="shared" si="65"/>
        <v>0.00128360948031677</v>
      </c>
      <c r="Q79" s="16">
        <f t="shared" si="66"/>
        <v>0.000243885801260186</v>
      </c>
      <c r="R79" s="11">
        <f t="shared" si="67"/>
        <v>0.0148697958333333</v>
      </c>
      <c r="S79" s="17">
        <f t="shared" si="68"/>
        <v>0.0164014223190255</v>
      </c>
      <c r="T79" s="3">
        <v>0.01</v>
      </c>
      <c r="U79" s="18">
        <f t="shared" si="69"/>
        <v>0.000164014223190255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0.0117640142231903</v>
      </c>
      <c r="AR79" s="25">
        <f t="shared" si="74"/>
        <v>7.82620833333333</v>
      </c>
      <c r="AS79" s="1">
        <f t="shared" si="75"/>
        <v>0.19</v>
      </c>
      <c r="AT79" s="2">
        <f t="shared" si="76"/>
        <v>371</v>
      </c>
      <c r="AU79" s="1">
        <f t="shared" si="77"/>
        <v>43481.9746795758</v>
      </c>
    </row>
    <row r="80" s="1" customFormat="1" spans="1:47">
      <c r="A80" s="6"/>
      <c r="B80" s="6"/>
      <c r="C80" s="9">
        <v>4</v>
      </c>
      <c r="D80" s="12">
        <v>-3.37057521846667</v>
      </c>
      <c r="E80" s="13">
        <f t="shared" si="78"/>
        <v>-10.6298204200323</v>
      </c>
      <c r="F80" s="9" t="s">
        <v>109</v>
      </c>
      <c r="G80" s="6">
        <v>5</v>
      </c>
      <c r="H80" s="11">
        <f t="shared" si="60"/>
        <v>-3.37057521846667</v>
      </c>
      <c r="I80" s="11">
        <f t="shared" si="61"/>
        <v>269.779424781533</v>
      </c>
      <c r="J80" s="11">
        <f t="shared" si="62"/>
        <v>0.0111632410919177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0.295125344405298</v>
      </c>
      <c r="O80" s="11">
        <f t="shared" si="79"/>
        <v>0.09379499619677</v>
      </c>
      <c r="P80" s="11">
        <f t="shared" si="65"/>
        <v>0.00104705615576005</v>
      </c>
      <c r="Q80" s="16">
        <f t="shared" si="66"/>
        <v>0.000198940669594409</v>
      </c>
      <c r="R80" s="11">
        <f t="shared" si="67"/>
        <v>0.0148697958333333</v>
      </c>
      <c r="S80" s="17">
        <f t="shared" si="68"/>
        <v>0.0133788433832056</v>
      </c>
      <c r="T80" s="3">
        <v>0.01</v>
      </c>
      <c r="U80" s="18">
        <f t="shared" si="69"/>
        <v>0.000133788433832056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0.0117337884338321</v>
      </c>
      <c r="AR80" s="25">
        <f t="shared" si="74"/>
        <v>7.82620833333333</v>
      </c>
      <c r="AS80" s="1">
        <f t="shared" si="75"/>
        <v>0.19</v>
      </c>
      <c r="AT80" s="2">
        <f t="shared" si="76"/>
        <v>371</v>
      </c>
      <c r="AU80" s="1">
        <f t="shared" si="77"/>
        <v>43370.2545657941</v>
      </c>
    </row>
    <row r="81" s="1" customFormat="1" spans="1:47">
      <c r="A81" s="6"/>
      <c r="B81" s="6"/>
      <c r="C81" s="9">
        <v>5</v>
      </c>
      <c r="D81" s="12">
        <v>0.749591203</v>
      </c>
      <c r="E81" s="13">
        <f t="shared" si="78"/>
        <v>-3.37057521846667</v>
      </c>
      <c r="F81" s="9" t="s">
        <v>111</v>
      </c>
      <c r="G81" s="6">
        <v>6</v>
      </c>
      <c r="H81" s="11">
        <f t="shared" si="60"/>
        <v>0.749591203</v>
      </c>
      <c r="I81" s="11">
        <f t="shared" si="61"/>
        <v>273.899591203</v>
      </c>
      <c r="J81" s="11">
        <f t="shared" si="62"/>
        <v>0.0192120834458788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0.171010023374343</v>
      </c>
      <c r="P81" s="11">
        <f t="shared" si="65"/>
        <v>0.00328545883914956</v>
      </c>
      <c r="Q81" s="16">
        <f t="shared" si="66"/>
        <v>0.000624237179438417</v>
      </c>
      <c r="R81" s="11">
        <f t="shared" si="67"/>
        <v>0.0148697958333333</v>
      </c>
      <c r="S81" s="17">
        <f t="shared" si="68"/>
        <v>0.0419802118626994</v>
      </c>
      <c r="T81" s="3">
        <v>0.01</v>
      </c>
      <c r="U81" s="18">
        <f t="shared" si="69"/>
        <v>0.000419802118626994</v>
      </c>
      <c r="V81" s="17"/>
      <c r="W81" s="3"/>
      <c r="X81" s="18"/>
      <c r="Y81" s="19">
        <v>0.02</v>
      </c>
      <c r="Z81" s="3">
        <v>0.17</v>
      </c>
      <c r="AA81" s="20">
        <f t="shared" si="70"/>
        <v>0.0034</v>
      </c>
      <c r="AB81" s="3">
        <v>0.01</v>
      </c>
      <c r="AC81" s="3">
        <v>0.03</v>
      </c>
      <c r="AD81" s="20">
        <f t="shared" si="71"/>
        <v>0.0003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</v>
      </c>
      <c r="AO81" s="3">
        <v>0.79</v>
      </c>
      <c r="AP81" s="3">
        <f t="shared" si="72"/>
        <v>0.0079</v>
      </c>
      <c r="AQ81" s="1">
        <f t="shared" si="73"/>
        <v>0.012019802118627</v>
      </c>
      <c r="AR81" s="25">
        <f t="shared" si="74"/>
        <v>7.82620833333333</v>
      </c>
      <c r="AS81" s="1">
        <f t="shared" si="75"/>
        <v>0.19</v>
      </c>
      <c r="AT81" s="2">
        <f t="shared" si="76"/>
        <v>371</v>
      </c>
      <c r="AU81" s="1">
        <f t="shared" si="77"/>
        <v>44427.4141003134</v>
      </c>
    </row>
    <row r="82" s="1" customFormat="1" spans="1:47">
      <c r="A82" s="6"/>
      <c r="B82" s="6"/>
      <c r="C82" s="9">
        <v>6</v>
      </c>
      <c r="D82" s="12">
        <v>6.06073122636667</v>
      </c>
      <c r="E82" s="13">
        <f t="shared" si="78"/>
        <v>0.749591203</v>
      </c>
      <c r="F82" s="9" t="s">
        <v>109</v>
      </c>
      <c r="G82" s="6">
        <v>7</v>
      </c>
      <c r="H82" s="11">
        <f t="shared" si="60"/>
        <v>6.06073122636667</v>
      </c>
      <c r="I82" s="11">
        <f t="shared" si="61"/>
        <v>279.210731226367</v>
      </c>
      <c r="J82" s="11">
        <f t="shared" si="62"/>
        <v>0.0377787582407102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0.245986647868527</v>
      </c>
      <c r="P82" s="11">
        <f t="shared" si="65"/>
        <v>0.0092930701002678</v>
      </c>
      <c r="Q82" s="16">
        <f t="shared" si="66"/>
        <v>0.00176568331905088</v>
      </c>
      <c r="R82" s="11">
        <f t="shared" si="67"/>
        <v>0.0148697958333333</v>
      </c>
      <c r="S82" s="17">
        <f t="shared" si="68"/>
        <v>0.118742942999445</v>
      </c>
      <c r="T82" s="3">
        <v>0.01</v>
      </c>
      <c r="U82" s="18">
        <f t="shared" si="69"/>
        <v>0.00118742942999445</v>
      </c>
      <c r="V82" s="17"/>
      <c r="W82" s="3"/>
      <c r="X82" s="18"/>
      <c r="Y82" s="19">
        <v>0.02</v>
      </c>
      <c r="Z82" s="3">
        <v>0.17</v>
      </c>
      <c r="AA82" s="20">
        <f t="shared" si="70"/>
        <v>0.0034</v>
      </c>
      <c r="AB82" s="3">
        <v>0.01</v>
      </c>
      <c r="AC82" s="3">
        <v>0.03</v>
      </c>
      <c r="AD82" s="20">
        <f t="shared" si="71"/>
        <v>0.0003</v>
      </c>
      <c r="AE82" s="17"/>
      <c r="AF82" s="3"/>
      <c r="AG82" s="18"/>
      <c r="AH82" s="17"/>
      <c r="AI82" s="3"/>
      <c r="AJ82" s="18"/>
      <c r="AL82" s="20"/>
      <c r="AM82" s="20"/>
      <c r="AN82" s="3">
        <v>0.01</v>
      </c>
      <c r="AO82" s="3">
        <v>0.79</v>
      </c>
      <c r="AP82" s="3">
        <f t="shared" si="72"/>
        <v>0.0079</v>
      </c>
      <c r="AQ82" s="1">
        <f t="shared" si="73"/>
        <v>0.0127874294299945</v>
      </c>
      <c r="AR82" s="25">
        <f t="shared" si="74"/>
        <v>7.82620833333333</v>
      </c>
      <c r="AS82" s="1">
        <f t="shared" si="75"/>
        <v>0.19</v>
      </c>
      <c r="AT82" s="2">
        <f t="shared" si="76"/>
        <v>371</v>
      </c>
      <c r="AU82" s="1">
        <f t="shared" si="77"/>
        <v>47264.7067695481</v>
      </c>
    </row>
    <row r="83" s="1" customFormat="1" spans="1:47">
      <c r="A83" s="6"/>
      <c r="B83" s="6"/>
      <c r="C83" s="9">
        <v>7</v>
      </c>
      <c r="D83" s="12">
        <v>7.23787328080645</v>
      </c>
      <c r="E83" s="13">
        <f t="shared" si="78"/>
        <v>6.06073122636667</v>
      </c>
      <c r="F83" s="9" t="s">
        <v>109</v>
      </c>
      <c r="G83" s="6">
        <v>8</v>
      </c>
      <c r="H83" s="11">
        <f t="shared" si="60"/>
        <v>7.23787328080645</v>
      </c>
      <c r="I83" s="11">
        <f t="shared" si="61"/>
        <v>280.387873280806</v>
      </c>
      <c r="J83" s="11">
        <f t="shared" si="62"/>
        <v>0.0437351058185712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0.314955661101592</v>
      </c>
      <c r="P83" s="11">
        <f t="shared" si="65"/>
        <v>0.0137746191664362</v>
      </c>
      <c r="Q83" s="16">
        <f t="shared" si="66"/>
        <v>0.00261717764162288</v>
      </c>
      <c r="R83" s="11">
        <f t="shared" si="67"/>
        <v>0.0148697958333333</v>
      </c>
      <c r="S83" s="17">
        <f t="shared" si="68"/>
        <v>0.176006292955012</v>
      </c>
      <c r="T83" s="3">
        <v>0.01</v>
      </c>
      <c r="U83" s="18">
        <f t="shared" si="69"/>
        <v>0.00176006292955012</v>
      </c>
      <c r="V83" s="17"/>
      <c r="W83" s="3"/>
      <c r="X83" s="18"/>
      <c r="Y83" s="19">
        <v>0.02</v>
      </c>
      <c r="Z83" s="3">
        <v>0.17</v>
      </c>
      <c r="AA83" s="20">
        <f t="shared" si="70"/>
        <v>0.0034</v>
      </c>
      <c r="AB83" s="3">
        <v>0.01</v>
      </c>
      <c r="AC83" s="3">
        <v>0.03</v>
      </c>
      <c r="AD83" s="20">
        <f t="shared" si="71"/>
        <v>0.0003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</v>
      </c>
      <c r="AO83" s="3">
        <v>0.79</v>
      </c>
      <c r="AP83" s="3">
        <f t="shared" si="72"/>
        <v>0.0079</v>
      </c>
      <c r="AQ83" s="1">
        <f t="shared" si="73"/>
        <v>0.0133600629295501</v>
      </c>
      <c r="AR83" s="25">
        <f t="shared" si="74"/>
        <v>7.82620833333333</v>
      </c>
      <c r="AS83" s="1">
        <f t="shared" si="75"/>
        <v>0.19</v>
      </c>
      <c r="AT83" s="2">
        <f t="shared" si="76"/>
        <v>371</v>
      </c>
      <c r="AU83" s="1">
        <f t="shared" si="77"/>
        <v>49381.2662071653</v>
      </c>
    </row>
    <row r="84" s="1" customFormat="1" spans="1:47">
      <c r="A84" s="6"/>
      <c r="B84" s="6"/>
      <c r="C84" s="9">
        <v>8</v>
      </c>
      <c r="D84" s="12">
        <v>8.12911800432258</v>
      </c>
      <c r="E84" s="13">
        <f t="shared" si="78"/>
        <v>7.23787328080645</v>
      </c>
      <c r="F84" s="9" t="s">
        <v>109</v>
      </c>
      <c r="G84" s="6">
        <v>9</v>
      </c>
      <c r="H84" s="11">
        <f t="shared" si="60"/>
        <v>8.12911800432258</v>
      </c>
      <c r="I84" s="11">
        <f t="shared" si="61"/>
        <v>281.279118004323</v>
      </c>
      <c r="J84" s="11">
        <f t="shared" si="62"/>
        <v>0.0488220648456603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0.37944312526849</v>
      </c>
      <c r="P84" s="11">
        <f t="shared" si="65"/>
        <v>0.0185251968670982</v>
      </c>
      <c r="Q84" s="16">
        <f t="shared" si="66"/>
        <v>0.00351978740474866</v>
      </c>
      <c r="R84" s="11">
        <f t="shared" si="67"/>
        <v>0.0148697958333333</v>
      </c>
      <c r="S84" s="17">
        <f t="shared" si="68"/>
        <v>0.236707177704379</v>
      </c>
      <c r="T84" s="3">
        <v>0.01</v>
      </c>
      <c r="U84" s="18">
        <f t="shared" si="69"/>
        <v>0.00236707177704379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0.0139670717770438</v>
      </c>
      <c r="AR84" s="25">
        <f t="shared" si="74"/>
        <v>7.82620833333333</v>
      </c>
      <c r="AS84" s="1">
        <f t="shared" si="75"/>
        <v>0.19</v>
      </c>
      <c r="AT84" s="2">
        <f t="shared" si="76"/>
        <v>371</v>
      </c>
      <c r="AU84" s="1">
        <f t="shared" si="77"/>
        <v>51624.8832953671</v>
      </c>
    </row>
    <row r="85" s="1" customFormat="1" spans="1:47">
      <c r="A85" s="6"/>
      <c r="B85" s="6"/>
      <c r="C85" s="9">
        <v>9</v>
      </c>
      <c r="D85" s="12">
        <v>5.21052601463333</v>
      </c>
      <c r="E85" s="13">
        <f t="shared" si="78"/>
        <v>8.12911800432258</v>
      </c>
      <c r="F85" s="9" t="s">
        <v>109</v>
      </c>
      <c r="G85" s="6">
        <v>10</v>
      </c>
      <c r="H85" s="11">
        <f t="shared" si="60"/>
        <v>5.21052601463333</v>
      </c>
      <c r="I85" s="11">
        <f t="shared" si="61"/>
        <v>278.360526014633</v>
      </c>
      <c r="J85" s="11">
        <f t="shared" si="62"/>
        <v>0.0339617431931827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0.439180011734725</v>
      </c>
      <c r="P85" s="11">
        <f t="shared" si="65"/>
        <v>0.0149153187741137</v>
      </c>
      <c r="Q85" s="16">
        <f t="shared" si="66"/>
        <v>0.0028339105670816</v>
      </c>
      <c r="R85" s="11">
        <f t="shared" si="67"/>
        <v>0.0148697958333333</v>
      </c>
      <c r="S85" s="17">
        <f t="shared" si="68"/>
        <v>0.190581672999765</v>
      </c>
      <c r="T85" s="3">
        <v>0.01</v>
      </c>
      <c r="U85" s="18">
        <f t="shared" si="69"/>
        <v>0.00190581672999765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0.0135058167299977</v>
      </c>
      <c r="AR85" s="25">
        <f t="shared" si="74"/>
        <v>7.82620833333333</v>
      </c>
      <c r="AS85" s="1">
        <f t="shared" si="75"/>
        <v>0.19</v>
      </c>
      <c r="AT85" s="2">
        <f t="shared" si="76"/>
        <v>371</v>
      </c>
      <c r="AU85" s="1">
        <f t="shared" si="77"/>
        <v>49919.9992399781</v>
      </c>
    </row>
    <row r="86" s="1" customFormat="1" spans="1:47">
      <c r="A86" s="6"/>
      <c r="B86" s="6"/>
      <c r="C86" s="9">
        <v>10</v>
      </c>
      <c r="D86" s="12">
        <v>-1.77835368219355</v>
      </c>
      <c r="E86" s="13">
        <f t="shared" si="78"/>
        <v>5.21052601463333</v>
      </c>
      <c r="F86" s="9" t="s">
        <v>109</v>
      </c>
      <c r="G86" s="6">
        <v>11</v>
      </c>
      <c r="H86" s="11">
        <f t="shared" si="60"/>
        <v>-1.77835368219355</v>
      </c>
      <c r="I86" s="11">
        <f t="shared" si="61"/>
        <v>271.371646317806</v>
      </c>
      <c r="J86" s="11">
        <f t="shared" si="62"/>
        <v>0.0137961191024858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0.40305145831258</v>
      </c>
      <c r="O86" s="11">
        <f t="shared" si="79"/>
        <v>0.0994753179813638</v>
      </c>
      <c r="P86" s="11">
        <f t="shared" si="65"/>
        <v>0.00137237333462854</v>
      </c>
      <c r="Q86" s="16">
        <f t="shared" si="66"/>
        <v>0.000260750933579423</v>
      </c>
      <c r="R86" s="11">
        <f t="shared" si="67"/>
        <v>0.0148697958333333</v>
      </c>
      <c r="S86" s="17">
        <f t="shared" si="68"/>
        <v>0.0175356095337169</v>
      </c>
      <c r="T86" s="3">
        <v>0.01</v>
      </c>
      <c r="U86" s="18">
        <f t="shared" si="69"/>
        <v>0.000175356095337169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0.0117753560953372</v>
      </c>
      <c r="AR86" s="25">
        <f t="shared" si="74"/>
        <v>7.82620833333333</v>
      </c>
      <c r="AS86" s="1">
        <f t="shared" si="75"/>
        <v>0.19</v>
      </c>
      <c r="AT86" s="2">
        <f t="shared" si="76"/>
        <v>371</v>
      </c>
      <c r="AU86" s="1">
        <f t="shared" si="77"/>
        <v>43523.8963389817</v>
      </c>
    </row>
    <row r="87" s="1" customFormat="1" spans="1:48">
      <c r="A87" s="6"/>
      <c r="B87" s="6"/>
      <c r="C87" s="9">
        <v>11</v>
      </c>
      <c r="D87" s="12">
        <v>-6.78210710723333</v>
      </c>
      <c r="E87" s="13">
        <f t="shared" si="78"/>
        <v>-1.77835368219355</v>
      </c>
      <c r="F87" s="9" t="s">
        <v>111</v>
      </c>
      <c r="G87" s="6">
        <v>12</v>
      </c>
      <c r="H87" s="11">
        <f t="shared" si="60"/>
        <v>-6.78210710723333</v>
      </c>
      <c r="I87" s="11">
        <f t="shared" si="61"/>
        <v>266.367892892767</v>
      </c>
      <c r="J87" s="11">
        <f t="shared" si="62"/>
        <v>0.00703135133000676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0.176365027980069</v>
      </c>
      <c r="P87" s="11">
        <f t="shared" si="65"/>
        <v>0.00124008447405434</v>
      </c>
      <c r="Q87" s="16">
        <f t="shared" si="66"/>
        <v>0.000235616050070324</v>
      </c>
      <c r="R87" s="11">
        <f t="shared" si="67"/>
        <v>0.0148697958333333</v>
      </c>
      <c r="S87" s="17">
        <f t="shared" si="68"/>
        <v>0.0158452780866129</v>
      </c>
      <c r="T87" s="3">
        <v>0.01</v>
      </c>
      <c r="U87" s="18">
        <f t="shared" si="69"/>
        <v>0.000158452780866129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0.0117584527808661</v>
      </c>
      <c r="AR87" s="25">
        <f t="shared" si="74"/>
        <v>7.82620833333333</v>
      </c>
      <c r="AS87" s="1">
        <f t="shared" si="75"/>
        <v>0.19</v>
      </c>
      <c r="AT87" s="2">
        <f t="shared" si="76"/>
        <v>371</v>
      </c>
      <c r="AU87" s="1">
        <f t="shared" si="77"/>
        <v>43461.4185590431</v>
      </c>
      <c r="AV87" s="1">
        <f>SUM(AU76:AU87)</f>
        <v>545605.622343741</v>
      </c>
    </row>
    <row r="88" s="1" customFormat="1" spans="1:46">
      <c r="A88" s="6"/>
      <c r="B88" s="6"/>
      <c r="C88" s="9">
        <v>12</v>
      </c>
      <c r="D88" s="12">
        <v>-14.7551873477419</v>
      </c>
      <c r="E88" s="13">
        <f t="shared" si="78"/>
        <v>-6.78210710723333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-14.6</v>
      </c>
      <c r="E91" s="9"/>
      <c r="F91" s="9"/>
      <c r="G91" s="6">
        <v>1</v>
      </c>
      <c r="H91" s="11">
        <f t="shared" ref="H91:H102" si="80">E92</f>
        <v>-14.6</v>
      </c>
      <c r="I91" s="11">
        <f t="shared" ref="I91:I102" si="81">H91+273.15</f>
        <v>258.55</v>
      </c>
      <c r="J91" s="11">
        <f t="shared" ref="J91:J102" si="82">EXP(($C$18*(I91-$C$16))/($C$19*I91*$C$16))</f>
        <v>0.00232816808120181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0.000176754520724841</v>
      </c>
      <c r="Q91" s="16">
        <f t="shared" ref="Q91:Q102" si="86">P91*$B$93</f>
        <v>3.18158137304714e-5</v>
      </c>
      <c r="R91" s="11">
        <f t="shared" ref="R91:R102" si="87">L91*$B$93</f>
        <v>0.0136656</v>
      </c>
      <c r="S91" s="17">
        <f t="shared" ref="S91:S102" si="88">Q91/R91</f>
        <v>0.00232816808120181</v>
      </c>
      <c r="T91" s="3">
        <v>0.01</v>
      </c>
      <c r="U91" s="18">
        <f t="shared" ref="U91:U102" si="89">S91*T91</f>
        <v>2.32816808120181e-5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0.014823281680812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33.3416666666667</v>
      </c>
      <c r="AU91" s="1">
        <f t="shared" ref="AU91:AU102" si="96">AT91*10000*AS91*0.67*AR91*AQ91</f>
        <v>4525.17286219607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-16.3831286512903</v>
      </c>
      <c r="E92" s="13">
        <f t="shared" ref="E92:E103" si="97">D91</f>
        <v>-14.6</v>
      </c>
      <c r="F92" s="9" t="s">
        <v>109</v>
      </c>
      <c r="G92" s="6">
        <v>2</v>
      </c>
      <c r="H92" s="11">
        <f t="shared" si="80"/>
        <v>-16.3831286512903</v>
      </c>
      <c r="I92" s="11">
        <f t="shared" si="81"/>
        <v>256.76687134871</v>
      </c>
      <c r="J92" s="11">
        <f t="shared" si="82"/>
        <v>0.00179240035680753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0.151663245479275</v>
      </c>
      <c r="P92" s="11">
        <f t="shared" si="85"/>
        <v>0.000271841255311641</v>
      </c>
      <c r="Q92" s="16">
        <f t="shared" si="86"/>
        <v>4.89314259560953e-5</v>
      </c>
      <c r="R92" s="11">
        <f t="shared" si="87"/>
        <v>0.0136656</v>
      </c>
      <c r="S92" s="17">
        <f t="shared" si="88"/>
        <v>0.0035806277043156</v>
      </c>
      <c r="T92" s="3">
        <v>0.01</v>
      </c>
      <c r="U92" s="18">
        <f t="shared" si="89"/>
        <v>3.5806277043156e-5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0.0148358062770432</v>
      </c>
      <c r="AR92" s="25">
        <f t="shared" si="93"/>
        <v>7.592</v>
      </c>
      <c r="AS92" s="1">
        <f t="shared" si="94"/>
        <v>0.18</v>
      </c>
      <c r="AT92" s="2">
        <f t="shared" si="95"/>
        <v>33.3416666666667</v>
      </c>
      <c r="AU92" s="1">
        <f t="shared" si="96"/>
        <v>4528.99630454814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-13.4555373503571</v>
      </c>
      <c r="E93" s="13">
        <f t="shared" si="97"/>
        <v>-16.3831286512903</v>
      </c>
      <c r="F93" s="9" t="s">
        <v>109</v>
      </c>
      <c r="G93" s="6">
        <v>3</v>
      </c>
      <c r="H93" s="11">
        <f t="shared" si="80"/>
        <v>-13.4555373503571</v>
      </c>
      <c r="I93" s="11">
        <f t="shared" si="81"/>
        <v>259.694462649643</v>
      </c>
      <c r="J93" s="11">
        <f t="shared" si="82"/>
        <v>0.0027484697413453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0.227311404223964</v>
      </c>
      <c r="P93" s="11">
        <f t="shared" si="85"/>
        <v>0.000624758516372275</v>
      </c>
      <c r="Q93" s="16">
        <f t="shared" si="86"/>
        <v>0.000112456532947009</v>
      </c>
      <c r="R93" s="11">
        <f t="shared" si="87"/>
        <v>0.0136656</v>
      </c>
      <c r="S93" s="17">
        <f t="shared" si="88"/>
        <v>0.00822916907761163</v>
      </c>
      <c r="T93" s="3">
        <v>0.01</v>
      </c>
      <c r="U93" s="18">
        <f t="shared" si="89"/>
        <v>8.22916907761163e-5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0.0148822916907761</v>
      </c>
      <c r="AR93" s="25">
        <f t="shared" si="93"/>
        <v>7.592</v>
      </c>
      <c r="AS93" s="1">
        <f t="shared" si="94"/>
        <v>0.18</v>
      </c>
      <c r="AT93" s="2">
        <f t="shared" si="95"/>
        <v>33.3416666666667</v>
      </c>
      <c r="AU93" s="1">
        <f t="shared" si="96"/>
        <v>4543.18712526126</v>
      </c>
    </row>
    <row r="94" s="1" customFormat="1" spans="1:47">
      <c r="A94" s="6"/>
      <c r="B94" s="6"/>
      <c r="C94" s="9">
        <v>3</v>
      </c>
      <c r="D94" s="12">
        <v>-10.6298204200323</v>
      </c>
      <c r="E94" s="13">
        <f t="shared" si="97"/>
        <v>-13.4555373503571</v>
      </c>
      <c r="F94" s="9" t="s">
        <v>109</v>
      </c>
      <c r="G94" s="6">
        <v>4</v>
      </c>
      <c r="H94" s="11">
        <f t="shared" si="80"/>
        <v>-10.6298204200323</v>
      </c>
      <c r="I94" s="11">
        <f t="shared" si="81"/>
        <v>262.520179579968</v>
      </c>
      <c r="J94" s="11">
        <f t="shared" si="82"/>
        <v>0.00411489965644591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0.302606645707591</v>
      </c>
      <c r="P94" s="11">
        <f t="shared" si="85"/>
        <v>0.00124519598246042</v>
      </c>
      <c r="Q94" s="16">
        <f t="shared" si="86"/>
        <v>0.000224135276842875</v>
      </c>
      <c r="R94" s="11">
        <f t="shared" si="87"/>
        <v>0.0136656</v>
      </c>
      <c r="S94" s="17">
        <f t="shared" si="88"/>
        <v>0.0164014223190255</v>
      </c>
      <c r="T94" s="3">
        <v>0.01</v>
      </c>
      <c r="U94" s="18">
        <f t="shared" si="89"/>
        <v>0.000164014223190255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0.0149640142231903</v>
      </c>
      <c r="AR94" s="25">
        <f t="shared" si="93"/>
        <v>7.592</v>
      </c>
      <c r="AS94" s="1">
        <f t="shared" si="94"/>
        <v>0.18</v>
      </c>
      <c r="AT94" s="2">
        <f t="shared" si="95"/>
        <v>33.3416666666667</v>
      </c>
      <c r="AU94" s="1">
        <f t="shared" si="96"/>
        <v>4568.13494679453</v>
      </c>
    </row>
    <row r="95" s="1" customFormat="1" spans="1:47">
      <c r="A95" s="6"/>
      <c r="B95" s="6"/>
      <c r="C95" s="9">
        <v>4</v>
      </c>
      <c r="D95" s="12">
        <v>-3.37057521846667</v>
      </c>
      <c r="E95" s="13">
        <f t="shared" si="97"/>
        <v>-10.6298204200323</v>
      </c>
      <c r="F95" s="9" t="s">
        <v>109</v>
      </c>
      <c r="G95" s="6">
        <v>5</v>
      </c>
      <c r="H95" s="11">
        <f t="shared" si="80"/>
        <v>-3.37057521846667</v>
      </c>
      <c r="I95" s="11">
        <f t="shared" si="81"/>
        <v>269.779424781533</v>
      </c>
      <c r="J95" s="11">
        <f t="shared" si="82"/>
        <v>0.0111632410919177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0.286293377238874</v>
      </c>
      <c r="O95" s="11">
        <f t="shared" si="98"/>
        <v>0.0909880724862565</v>
      </c>
      <c r="P95" s="11">
        <f t="shared" si="85"/>
        <v>0.00101572178965297</v>
      </c>
      <c r="Q95" s="16">
        <f t="shared" si="86"/>
        <v>0.000182829922137534</v>
      </c>
      <c r="R95" s="11">
        <f t="shared" si="87"/>
        <v>0.0136656</v>
      </c>
      <c r="S95" s="17">
        <f t="shared" si="88"/>
        <v>0.0133788433832056</v>
      </c>
      <c r="T95" s="3">
        <v>0.01</v>
      </c>
      <c r="U95" s="18">
        <f t="shared" si="89"/>
        <v>0.000133788433832056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0.0149337884338321</v>
      </c>
      <c r="AR95" s="25">
        <f t="shared" si="93"/>
        <v>7.592</v>
      </c>
      <c r="AS95" s="1">
        <f t="shared" si="94"/>
        <v>0.18</v>
      </c>
      <c r="AT95" s="2">
        <f t="shared" si="95"/>
        <v>33.3416666666667</v>
      </c>
      <c r="AU95" s="1">
        <f t="shared" si="96"/>
        <v>4558.90777802804</v>
      </c>
    </row>
    <row r="96" s="1" customFormat="1" spans="1:47">
      <c r="A96" s="6"/>
      <c r="B96" s="6"/>
      <c r="C96" s="9">
        <v>5</v>
      </c>
      <c r="D96" s="12">
        <v>0.749591203</v>
      </c>
      <c r="E96" s="13">
        <f t="shared" si="97"/>
        <v>-3.37057521846667</v>
      </c>
      <c r="F96" s="9" t="s">
        <v>111</v>
      </c>
      <c r="G96" s="6">
        <v>6</v>
      </c>
      <c r="H96" s="11">
        <f t="shared" si="80"/>
        <v>0.749591203</v>
      </c>
      <c r="I96" s="11">
        <f t="shared" si="81"/>
        <v>273.899591203</v>
      </c>
      <c r="J96" s="11">
        <f t="shared" si="82"/>
        <v>0.0192120834458788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0.165892350696604</v>
      </c>
      <c r="P96" s="11">
        <f t="shared" si="85"/>
        <v>0.00318713768461613</v>
      </c>
      <c r="Q96" s="16">
        <f t="shared" si="86"/>
        <v>0.000573684783230904</v>
      </c>
      <c r="R96" s="11">
        <f t="shared" si="87"/>
        <v>0.0136656</v>
      </c>
      <c r="S96" s="17">
        <f t="shared" si="88"/>
        <v>0.0419802118626993</v>
      </c>
      <c r="T96" s="3">
        <v>0.01</v>
      </c>
      <c r="U96" s="18">
        <f t="shared" si="89"/>
        <v>0.000419802118626993</v>
      </c>
      <c r="V96" s="17"/>
      <c r="W96" s="3"/>
      <c r="X96" s="18"/>
      <c r="Y96" s="19">
        <v>0.02</v>
      </c>
      <c r="Z96" s="3">
        <v>0.49</v>
      </c>
      <c r="AA96" s="20">
        <f t="shared" si="90"/>
        <v>0.0098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</v>
      </c>
      <c r="AO96" s="3">
        <v>0.5</v>
      </c>
      <c r="AP96" s="3">
        <f t="shared" si="91"/>
        <v>0.005</v>
      </c>
      <c r="AQ96" s="1">
        <f t="shared" si="92"/>
        <v>0.015219802118627</v>
      </c>
      <c r="AR96" s="25">
        <f t="shared" si="93"/>
        <v>7.592</v>
      </c>
      <c r="AS96" s="1">
        <f t="shared" si="94"/>
        <v>0.18</v>
      </c>
      <c r="AT96" s="2">
        <f t="shared" si="95"/>
        <v>33.3416666666667</v>
      </c>
      <c r="AU96" s="1">
        <f t="shared" si="96"/>
        <v>4646.2205197353</v>
      </c>
    </row>
    <row r="97" s="1" customFormat="1" spans="1:47">
      <c r="A97" s="6"/>
      <c r="B97" s="6"/>
      <c r="C97" s="9">
        <v>6</v>
      </c>
      <c r="D97" s="12">
        <v>6.06073122636667</v>
      </c>
      <c r="E97" s="13">
        <f t="shared" si="97"/>
        <v>0.749591203</v>
      </c>
      <c r="F97" s="9" t="s">
        <v>109</v>
      </c>
      <c r="G97" s="6">
        <v>7</v>
      </c>
      <c r="H97" s="11">
        <f t="shared" si="80"/>
        <v>6.06073122636667</v>
      </c>
      <c r="I97" s="11">
        <f t="shared" si="81"/>
        <v>279.210731226367</v>
      </c>
      <c r="J97" s="11">
        <f t="shared" si="82"/>
        <v>0.0377787582407102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0.238625213011987</v>
      </c>
      <c r="P97" s="11">
        <f t="shared" si="85"/>
        <v>0.00901496423251785</v>
      </c>
      <c r="Q97" s="16">
        <f t="shared" si="86"/>
        <v>0.00162269356185321</v>
      </c>
      <c r="R97" s="11">
        <f t="shared" si="87"/>
        <v>0.0136656</v>
      </c>
      <c r="S97" s="17">
        <f t="shared" si="88"/>
        <v>0.118742942999445</v>
      </c>
      <c r="T97" s="3">
        <v>0.01</v>
      </c>
      <c r="U97" s="18">
        <f t="shared" si="89"/>
        <v>0.00118742942999445</v>
      </c>
      <c r="V97" s="17"/>
      <c r="W97" s="3"/>
      <c r="X97" s="18"/>
      <c r="Y97" s="19">
        <v>0.02</v>
      </c>
      <c r="Z97" s="3">
        <v>0.49</v>
      </c>
      <c r="AA97" s="20">
        <f t="shared" si="90"/>
        <v>0.0098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</v>
      </c>
      <c r="AO97" s="3">
        <v>0.5</v>
      </c>
      <c r="AP97" s="3">
        <f t="shared" si="91"/>
        <v>0.005</v>
      </c>
      <c r="AQ97" s="1">
        <f t="shared" si="92"/>
        <v>0.0159874294299945</v>
      </c>
      <c r="AR97" s="25">
        <f t="shared" si="93"/>
        <v>7.592</v>
      </c>
      <c r="AS97" s="1">
        <f t="shared" si="94"/>
        <v>0.18</v>
      </c>
      <c r="AT97" s="2">
        <f t="shared" si="95"/>
        <v>33.3416666666667</v>
      </c>
      <c r="AU97" s="1">
        <f t="shared" si="96"/>
        <v>4880.55771661776</v>
      </c>
    </row>
    <row r="98" s="1" customFormat="1" spans="1:47">
      <c r="A98" s="6"/>
      <c r="B98" s="6"/>
      <c r="C98" s="9">
        <v>7</v>
      </c>
      <c r="D98" s="12">
        <v>7.23787328080645</v>
      </c>
      <c r="E98" s="13">
        <f t="shared" si="97"/>
        <v>6.06073122636667</v>
      </c>
      <c r="F98" s="9" t="s">
        <v>109</v>
      </c>
      <c r="G98" s="6">
        <v>8</v>
      </c>
      <c r="H98" s="11">
        <f t="shared" si="80"/>
        <v>7.23787328080645</v>
      </c>
      <c r="I98" s="11">
        <f t="shared" si="81"/>
        <v>280.387873280806</v>
      </c>
      <c r="J98" s="11">
        <f t="shared" si="82"/>
        <v>0.0437351058185712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0.305530248779469</v>
      </c>
      <c r="P98" s="11">
        <f t="shared" si="85"/>
        <v>0.0133623977611445</v>
      </c>
      <c r="Q98" s="16">
        <f t="shared" si="86"/>
        <v>0.00240523159700601</v>
      </c>
      <c r="R98" s="11">
        <f t="shared" si="87"/>
        <v>0.0136656</v>
      </c>
      <c r="S98" s="17">
        <f t="shared" si="88"/>
        <v>0.176006292955011</v>
      </c>
      <c r="T98" s="3">
        <v>0.01</v>
      </c>
      <c r="U98" s="18">
        <f t="shared" si="89"/>
        <v>0.00176006292955012</v>
      </c>
      <c r="V98" s="17"/>
      <c r="W98" s="3"/>
      <c r="X98" s="18"/>
      <c r="Y98" s="19">
        <v>0.02</v>
      </c>
      <c r="Z98" s="3">
        <v>0.49</v>
      </c>
      <c r="AA98" s="20">
        <f t="shared" si="90"/>
        <v>0.0098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</v>
      </c>
      <c r="AO98" s="3">
        <v>0.5</v>
      </c>
      <c r="AP98" s="3">
        <f t="shared" si="91"/>
        <v>0.005</v>
      </c>
      <c r="AQ98" s="1">
        <f t="shared" si="92"/>
        <v>0.0165600629295501</v>
      </c>
      <c r="AR98" s="25">
        <f t="shared" si="93"/>
        <v>7.592</v>
      </c>
      <c r="AS98" s="1">
        <f t="shared" si="94"/>
        <v>0.18</v>
      </c>
      <c r="AT98" s="2">
        <f t="shared" si="95"/>
        <v>33.3416666666667</v>
      </c>
      <c r="AU98" s="1">
        <f t="shared" si="96"/>
        <v>5055.36823617551</v>
      </c>
    </row>
    <row r="99" s="1" customFormat="1" spans="1:47">
      <c r="A99" s="6"/>
      <c r="B99" s="6"/>
      <c r="C99" s="9">
        <v>8</v>
      </c>
      <c r="D99" s="12">
        <v>8.12911800432258</v>
      </c>
      <c r="E99" s="13">
        <f t="shared" si="97"/>
        <v>7.23787328080645</v>
      </c>
      <c r="F99" s="9" t="s">
        <v>109</v>
      </c>
      <c r="G99" s="6">
        <v>9</v>
      </c>
      <c r="H99" s="11">
        <f t="shared" si="80"/>
        <v>8.12911800432258</v>
      </c>
      <c r="I99" s="11">
        <f t="shared" si="81"/>
        <v>281.279118004323</v>
      </c>
      <c r="J99" s="11">
        <f t="shared" si="82"/>
        <v>0.0488220648456603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0.368087851018325</v>
      </c>
      <c r="P99" s="11">
        <f t="shared" si="85"/>
        <v>0.0179708089313164</v>
      </c>
      <c r="Q99" s="16">
        <f t="shared" si="86"/>
        <v>0.00323474560763695</v>
      </c>
      <c r="R99" s="11">
        <f t="shared" si="87"/>
        <v>0.0136656</v>
      </c>
      <c r="S99" s="17">
        <f t="shared" si="88"/>
        <v>0.236707177704378</v>
      </c>
      <c r="T99" s="3">
        <v>0.01</v>
      </c>
      <c r="U99" s="18">
        <f t="shared" si="89"/>
        <v>0.00236707177704378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0.0171670717770438</v>
      </c>
      <c r="AR99" s="25">
        <f t="shared" si="93"/>
        <v>7.592</v>
      </c>
      <c r="AS99" s="1">
        <f t="shared" si="94"/>
        <v>0.18</v>
      </c>
      <c r="AT99" s="2">
        <f t="shared" si="95"/>
        <v>33.3416666666667</v>
      </c>
      <c r="AU99" s="1">
        <f t="shared" si="96"/>
        <v>5240.67267974868</v>
      </c>
    </row>
    <row r="100" s="1" customFormat="1" spans="1:47">
      <c r="A100" s="6"/>
      <c r="B100" s="6"/>
      <c r="C100" s="9">
        <v>9</v>
      </c>
      <c r="D100" s="12">
        <v>5.21052601463333</v>
      </c>
      <c r="E100" s="13">
        <f t="shared" si="97"/>
        <v>8.12911800432258</v>
      </c>
      <c r="F100" s="9" t="s">
        <v>109</v>
      </c>
      <c r="G100" s="6">
        <v>10</v>
      </c>
      <c r="H100" s="11">
        <f t="shared" si="80"/>
        <v>5.21052601463333</v>
      </c>
      <c r="I100" s="11">
        <f t="shared" si="81"/>
        <v>278.360526014633</v>
      </c>
      <c r="J100" s="11">
        <f t="shared" si="82"/>
        <v>0.0339617431931827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0.426037042087009</v>
      </c>
      <c r="P100" s="11">
        <f t="shared" si="85"/>
        <v>0.0144689606141421</v>
      </c>
      <c r="Q100" s="16">
        <f t="shared" si="86"/>
        <v>0.00260441291054559</v>
      </c>
      <c r="R100" s="11">
        <f t="shared" si="87"/>
        <v>0.0136656</v>
      </c>
      <c r="S100" s="17">
        <f t="shared" si="88"/>
        <v>0.190581672999765</v>
      </c>
      <c r="T100" s="3">
        <v>0.01</v>
      </c>
      <c r="U100" s="18">
        <f t="shared" si="89"/>
        <v>0.00190581672999765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0.0167058167299976</v>
      </c>
      <c r="AR100" s="25">
        <f t="shared" si="93"/>
        <v>7.592</v>
      </c>
      <c r="AS100" s="1">
        <f t="shared" si="94"/>
        <v>0.18</v>
      </c>
      <c r="AT100" s="2">
        <f t="shared" si="95"/>
        <v>33.3416666666667</v>
      </c>
      <c r="AU100" s="1">
        <f t="shared" si="96"/>
        <v>5099.86318382269</v>
      </c>
    </row>
    <row r="101" s="1" customFormat="1" spans="1:47">
      <c r="A101" s="6"/>
      <c r="B101" s="6"/>
      <c r="C101" s="9">
        <v>10</v>
      </c>
      <c r="D101" s="12">
        <v>-1.77835368219355</v>
      </c>
      <c r="E101" s="13">
        <f t="shared" si="97"/>
        <v>5.21052601463333</v>
      </c>
      <c r="F101" s="9" t="s">
        <v>109</v>
      </c>
      <c r="G101" s="6">
        <v>11</v>
      </c>
      <c r="H101" s="11">
        <f t="shared" si="80"/>
        <v>-1.77835368219355</v>
      </c>
      <c r="I101" s="11">
        <f t="shared" si="81"/>
        <v>271.371646317806</v>
      </c>
      <c r="J101" s="11">
        <f t="shared" si="82"/>
        <v>0.0137961191024858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0.390989677399223</v>
      </c>
      <c r="O101" s="11">
        <f t="shared" si="98"/>
        <v>0.0964984040736434</v>
      </c>
      <c r="P101" s="11">
        <f t="shared" si="85"/>
        <v>0.00133130347579978</v>
      </c>
      <c r="Q101" s="16">
        <f t="shared" si="86"/>
        <v>0.000239634625643961</v>
      </c>
      <c r="R101" s="11">
        <f t="shared" si="87"/>
        <v>0.0136656</v>
      </c>
      <c r="S101" s="17">
        <f t="shared" si="88"/>
        <v>0.0175356095337168</v>
      </c>
      <c r="T101" s="3">
        <v>0.01</v>
      </c>
      <c r="U101" s="18">
        <f t="shared" si="89"/>
        <v>0.000175356095337168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0.0149753560953372</v>
      </c>
      <c r="AR101" s="25">
        <f t="shared" si="93"/>
        <v>7.592</v>
      </c>
      <c r="AS101" s="1">
        <f t="shared" si="94"/>
        <v>0.18</v>
      </c>
      <c r="AT101" s="2">
        <f t="shared" si="95"/>
        <v>33.3416666666667</v>
      </c>
      <c r="AU101" s="1">
        <f t="shared" si="96"/>
        <v>4571.59733340708</v>
      </c>
    </row>
    <row r="102" s="1" customFormat="1" spans="1:48">
      <c r="A102" s="6"/>
      <c r="B102" s="6"/>
      <c r="C102" s="9">
        <v>11</v>
      </c>
      <c r="D102" s="12">
        <v>-6.78210710723333</v>
      </c>
      <c r="E102" s="13">
        <f t="shared" si="97"/>
        <v>-1.77835368219355</v>
      </c>
      <c r="F102" s="9" t="s">
        <v>111</v>
      </c>
      <c r="G102" s="6">
        <v>12</v>
      </c>
      <c r="H102" s="11">
        <f t="shared" si="80"/>
        <v>-6.78210710723333</v>
      </c>
      <c r="I102" s="11">
        <f t="shared" si="81"/>
        <v>266.367892892767</v>
      </c>
      <c r="J102" s="11">
        <f t="shared" si="82"/>
        <v>0.00703135133000676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0.171087100597844</v>
      </c>
      <c r="P102" s="11">
        <f t="shared" si="85"/>
        <v>0.00120297351233565</v>
      </c>
      <c r="Q102" s="16">
        <f t="shared" si="86"/>
        <v>0.000216535232220417</v>
      </c>
      <c r="R102" s="11">
        <f t="shared" si="87"/>
        <v>0.0136656</v>
      </c>
      <c r="S102" s="17">
        <f t="shared" si="88"/>
        <v>0.0158452780866129</v>
      </c>
      <c r="T102" s="3">
        <v>0.01</v>
      </c>
      <c r="U102" s="18">
        <f t="shared" si="89"/>
        <v>0.000158452780866129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0.0149584527808661</v>
      </c>
      <c r="AR102" s="25">
        <f t="shared" si="93"/>
        <v>7.592</v>
      </c>
      <c r="AS102" s="1">
        <f t="shared" si="94"/>
        <v>0.18</v>
      </c>
      <c r="AT102" s="2">
        <f t="shared" si="95"/>
        <v>33.3416666666667</v>
      </c>
      <c r="AU102" s="1">
        <f t="shared" si="96"/>
        <v>4566.43717915969</v>
      </c>
      <c r="AV102" s="1">
        <f>SUM(AU91:AU102)</f>
        <v>56785.1158654947</v>
      </c>
    </row>
    <row r="103" s="1" customFormat="1" spans="1:46">
      <c r="A103" s="6"/>
      <c r="B103" s="6"/>
      <c r="C103" s="9">
        <v>12</v>
      </c>
      <c r="D103" s="12">
        <v>-14.7551873477419</v>
      </c>
      <c r="E103" s="13">
        <f t="shared" si="97"/>
        <v>-6.78210710723333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-14.6</v>
      </c>
      <c r="E107" s="9"/>
      <c r="F107" s="9"/>
      <c r="G107" s="6">
        <v>1</v>
      </c>
      <c r="H107" s="11">
        <f t="shared" ref="H107:H118" si="99">E108</f>
        <v>-14.6</v>
      </c>
      <c r="I107" s="11">
        <f t="shared" ref="I107:I118" si="100">H107+273.15</f>
        <v>258.55</v>
      </c>
      <c r="J107" s="11">
        <f t="shared" ref="J107:J118" si="101">EXP(($C$18*(I107-$C$16))/($C$19*I107*$C$16))</f>
        <v>0.00232816808120181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0.00705913367144834</v>
      </c>
      <c r="Q107" s="16">
        <f t="shared" ref="Q107:Q118" si="105">P107*$B$109</f>
        <v>0.00204714876472002</v>
      </c>
      <c r="R107" s="11">
        <f t="shared" ref="R107:R118" si="106">L107*$B$109</f>
        <v>0.87929595</v>
      </c>
      <c r="S107" s="17">
        <f t="shared" ref="S107:S118" si="107">Q107/R107</f>
        <v>0.00232816808120181</v>
      </c>
      <c r="T107" s="3">
        <v>0.27</v>
      </c>
      <c r="U107" s="18">
        <f t="shared" ref="U107:U118" si="108">S107*T107</f>
        <v>0.000628605381924488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0.226522138025708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3.88333333333333</v>
      </c>
      <c r="AF107" s="1">
        <f t="shared" ref="AF107:AF118" si="113">AE107*10000*AC107*AB107</f>
        <v>98784.4607544987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-16.3831286512903</v>
      </c>
      <c r="E108" s="13">
        <f t="shared" ref="E108:E119" si="114">D107</f>
        <v>-14.6</v>
      </c>
      <c r="F108" s="9" t="s">
        <v>109</v>
      </c>
      <c r="G108" s="6">
        <v>2</v>
      </c>
      <c r="H108" s="11">
        <f t="shared" si="99"/>
        <v>-16.3831286512903</v>
      </c>
      <c r="I108" s="11">
        <f t="shared" si="100"/>
        <v>256.76687134871</v>
      </c>
      <c r="J108" s="11">
        <f t="shared" si="101"/>
        <v>0.00179240035680753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6.05705086632855</v>
      </c>
      <c r="P108" s="11">
        <f t="shared" si="104"/>
        <v>0.0108566601340086</v>
      </c>
      <c r="Q108" s="16">
        <f t="shared" si="105"/>
        <v>0.00314843143886251</v>
      </c>
      <c r="R108" s="11">
        <f t="shared" si="106"/>
        <v>0.87929595</v>
      </c>
      <c r="S108" s="17">
        <f t="shared" si="107"/>
        <v>0.0035806277043156</v>
      </c>
      <c r="T108" s="3">
        <v>0.27</v>
      </c>
      <c r="U108" s="18">
        <f t="shared" si="108"/>
        <v>0.000966769480165213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0.226587843309996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3.88333333333333</v>
      </c>
      <c r="AF108" s="1">
        <f t="shared" si="113"/>
        <v>98813.1142942087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-13.4555373503571</v>
      </c>
      <c r="E109" s="13">
        <f t="shared" si="114"/>
        <v>-16.3831286512903</v>
      </c>
      <c r="F109" s="9" t="s">
        <v>109</v>
      </c>
      <c r="G109" s="6">
        <v>3</v>
      </c>
      <c r="H109" s="11">
        <f t="shared" si="99"/>
        <v>-13.4555373503571</v>
      </c>
      <c r="I109" s="11">
        <f t="shared" si="100"/>
        <v>259.694462649643</v>
      </c>
      <c r="J109" s="11">
        <f t="shared" si="101"/>
        <v>0.0027484697413453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9.07824920619454</v>
      </c>
      <c r="P109" s="11">
        <f t="shared" si="104"/>
        <v>0.0249512932476177</v>
      </c>
      <c r="Q109" s="16">
        <f t="shared" si="105"/>
        <v>0.00723587504180914</v>
      </c>
      <c r="R109" s="11">
        <f t="shared" si="106"/>
        <v>0.87929595</v>
      </c>
      <c r="S109" s="17">
        <f t="shared" si="107"/>
        <v>0.00822916907761163</v>
      </c>
      <c r="T109" s="3">
        <v>0.27</v>
      </c>
      <c r="U109" s="18">
        <f t="shared" si="108"/>
        <v>0.00222187565095514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0.226831710438981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3.88333333333333</v>
      </c>
      <c r="AF109" s="1">
        <f t="shared" si="113"/>
        <v>98919.4627643514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-10.6298204200323</v>
      </c>
      <c r="E110" s="13">
        <f t="shared" si="114"/>
        <v>-13.4555373503571</v>
      </c>
      <c r="F110" s="9" t="s">
        <v>109</v>
      </c>
      <c r="G110" s="6">
        <v>4</v>
      </c>
      <c r="H110" s="11">
        <f t="shared" si="99"/>
        <v>-10.6298204200323</v>
      </c>
      <c r="I110" s="11">
        <f t="shared" si="100"/>
        <v>262.520179579968</v>
      </c>
      <c r="J110" s="11">
        <f t="shared" si="101"/>
        <v>0.00411489965644591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12.0853529129469</v>
      </c>
      <c r="P110" s="11">
        <f t="shared" si="104"/>
        <v>0.0497300145495128</v>
      </c>
      <c r="Q110" s="16">
        <f t="shared" si="105"/>
        <v>0.0144217042193587</v>
      </c>
      <c r="R110" s="11">
        <f t="shared" si="106"/>
        <v>0.87929595</v>
      </c>
      <c r="S110" s="17">
        <f t="shared" si="107"/>
        <v>0.0164014223190255</v>
      </c>
      <c r="T110" s="3">
        <v>0.27</v>
      </c>
      <c r="U110" s="18">
        <f t="shared" si="108"/>
        <v>0.00442838402613688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0.227260435016278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3.88333333333333</v>
      </c>
      <c r="AF110" s="1">
        <f t="shared" si="113"/>
        <v>99106.4260631693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-3.37057521846667</v>
      </c>
      <c r="E111" s="13">
        <f t="shared" si="114"/>
        <v>-10.6298204200323</v>
      </c>
      <c r="F111" s="9" t="s">
        <v>109</v>
      </c>
      <c r="G111" s="6">
        <v>5</v>
      </c>
      <c r="H111" s="11">
        <f t="shared" si="99"/>
        <v>-3.37057521846667</v>
      </c>
      <c r="I111" s="11">
        <f t="shared" si="100"/>
        <v>269.779424781533</v>
      </c>
      <c r="J111" s="11">
        <f t="shared" si="101"/>
        <v>0.0111632410919177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11.4338417534775</v>
      </c>
      <c r="O111" s="11">
        <f t="shared" si="115"/>
        <v>3.63383614491987</v>
      </c>
      <c r="P111" s="11">
        <f t="shared" si="104"/>
        <v>0.0405653889742654</v>
      </c>
      <c r="Q111" s="16">
        <f t="shared" si="105"/>
        <v>0.011763962802537</v>
      </c>
      <c r="R111" s="11">
        <f t="shared" si="106"/>
        <v>0.87929595</v>
      </c>
      <c r="S111" s="17">
        <f t="shared" si="107"/>
        <v>0.0133788433832056</v>
      </c>
      <c r="T111" s="3">
        <v>0.27</v>
      </c>
      <c r="U111" s="18">
        <f t="shared" si="108"/>
        <v>0.00361228771346551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09"/>
        <v>0.227101867502726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3.88333333333333</v>
      </c>
      <c r="AF111" s="1">
        <f t="shared" si="113"/>
        <v>99037.2760610726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0.749591203</v>
      </c>
      <c r="E112" s="13">
        <f t="shared" si="114"/>
        <v>-3.37057521846667</v>
      </c>
      <c r="F112" s="9" t="s">
        <v>111</v>
      </c>
      <c r="G112" s="6">
        <v>6</v>
      </c>
      <c r="H112" s="11">
        <f t="shared" si="99"/>
        <v>0.749591203</v>
      </c>
      <c r="I112" s="11">
        <f t="shared" si="100"/>
        <v>273.899591203</v>
      </c>
      <c r="J112" s="11">
        <f t="shared" si="101"/>
        <v>0.0192120834458788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6.6253257559456</v>
      </c>
      <c r="P112" s="11">
        <f t="shared" si="104"/>
        <v>0.127286311279357</v>
      </c>
      <c r="Q112" s="16">
        <f t="shared" si="105"/>
        <v>0.0369130302710135</v>
      </c>
      <c r="R112" s="11">
        <f t="shared" si="106"/>
        <v>0.87929595</v>
      </c>
      <c r="S112" s="17">
        <f t="shared" si="107"/>
        <v>0.0419802118626993</v>
      </c>
      <c r="T112" s="3">
        <v>0.27</v>
      </c>
      <c r="U112" s="18">
        <f t="shared" si="108"/>
        <v>0.0113346572029288</v>
      </c>
      <c r="V112" s="3">
        <v>180.9</v>
      </c>
      <c r="W112" s="20">
        <v>6</v>
      </c>
      <c r="X112" s="20">
        <v>3</v>
      </c>
      <c r="Y112" s="20">
        <v>0.3</v>
      </c>
      <c r="Z112" s="20">
        <v>6</v>
      </c>
      <c r="AA112" s="3">
        <v>30.2</v>
      </c>
      <c r="AB112" s="2">
        <f t="shared" si="109"/>
        <v>0.228602323894529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3.88333333333333</v>
      </c>
      <c r="AF112" s="1">
        <f t="shared" si="113"/>
        <v>99691.6128814899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6.06073122636667</v>
      </c>
      <c r="E113" s="13">
        <f t="shared" si="114"/>
        <v>0.749591203</v>
      </c>
      <c r="F113" s="9" t="s">
        <v>109</v>
      </c>
      <c r="G113" s="6">
        <v>7</v>
      </c>
      <c r="H113" s="11">
        <f t="shared" si="99"/>
        <v>6.06073122636667</v>
      </c>
      <c r="I113" s="11">
        <f t="shared" si="100"/>
        <v>279.210731226367</v>
      </c>
      <c r="J113" s="11">
        <f t="shared" si="101"/>
        <v>0.0377787582407102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9.53009444466625</v>
      </c>
      <c r="P113" s="11">
        <f t="shared" si="104"/>
        <v>0.360035134036182</v>
      </c>
      <c r="Q113" s="16">
        <f t="shared" si="105"/>
        <v>0.104410188870493</v>
      </c>
      <c r="R113" s="11">
        <f t="shared" si="106"/>
        <v>0.87929595</v>
      </c>
      <c r="S113" s="17">
        <f t="shared" si="107"/>
        <v>0.118742942999445</v>
      </c>
      <c r="T113" s="3">
        <v>0.27</v>
      </c>
      <c r="U113" s="18">
        <f t="shared" si="108"/>
        <v>0.0320605946098501</v>
      </c>
      <c r="V113" s="3">
        <v>180.9</v>
      </c>
      <c r="W113" s="20">
        <v>6</v>
      </c>
      <c r="X113" s="20">
        <v>3</v>
      </c>
      <c r="Y113" s="20">
        <v>0.3</v>
      </c>
      <c r="Z113" s="20">
        <v>6</v>
      </c>
      <c r="AA113" s="3">
        <v>30.2</v>
      </c>
      <c r="AB113" s="2">
        <f t="shared" si="109"/>
        <v>0.232629373532694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3.88333333333333</v>
      </c>
      <c r="AF113" s="1">
        <f t="shared" si="113"/>
        <v>101447.776452984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7.23787328080645</v>
      </c>
      <c r="E114" s="13">
        <f t="shared" si="114"/>
        <v>6.06073122636667</v>
      </c>
      <c r="F114" s="9" t="s">
        <v>109</v>
      </c>
      <c r="G114" s="6">
        <v>8</v>
      </c>
      <c r="H114" s="11">
        <f t="shared" si="99"/>
        <v>7.23787328080645</v>
      </c>
      <c r="I114" s="11">
        <f t="shared" si="100"/>
        <v>280.387873280806</v>
      </c>
      <c r="J114" s="11">
        <f t="shared" si="101"/>
        <v>0.0437351058185712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12.2021143106301</v>
      </c>
      <c r="P114" s="11">
        <f t="shared" si="104"/>
        <v>0.533660760585708</v>
      </c>
      <c r="Q114" s="16">
        <f t="shared" si="105"/>
        <v>0.154761620569855</v>
      </c>
      <c r="R114" s="11">
        <f t="shared" si="106"/>
        <v>0.87929595</v>
      </c>
      <c r="S114" s="17">
        <f t="shared" si="107"/>
        <v>0.176006292955012</v>
      </c>
      <c r="T114" s="3">
        <v>0.27</v>
      </c>
      <c r="U114" s="18">
        <f t="shared" si="108"/>
        <v>0.0475216990978531</v>
      </c>
      <c r="V114" s="3">
        <v>180.9</v>
      </c>
      <c r="W114" s="20">
        <v>6</v>
      </c>
      <c r="X114" s="20">
        <v>3</v>
      </c>
      <c r="Y114" s="20">
        <v>0.3</v>
      </c>
      <c r="Z114" s="20">
        <v>6</v>
      </c>
      <c r="AA114" s="3">
        <v>30.2</v>
      </c>
      <c r="AB114" s="2">
        <f t="shared" si="109"/>
        <v>0.235633466134713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3.88333333333333</v>
      </c>
      <c r="AF114" s="1">
        <f t="shared" si="113"/>
        <v>102757.836786749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8.12911800432258</v>
      </c>
      <c r="E115" s="13">
        <f t="shared" si="114"/>
        <v>7.23787328080645</v>
      </c>
      <c r="F115" s="9" t="s">
        <v>109</v>
      </c>
      <c r="G115" s="6">
        <v>9</v>
      </c>
      <c r="H115" s="11">
        <f t="shared" si="99"/>
        <v>8.12911800432258</v>
      </c>
      <c r="I115" s="11">
        <f t="shared" si="100"/>
        <v>281.279118004323</v>
      </c>
      <c r="J115" s="11">
        <f t="shared" si="101"/>
        <v>0.0488220648456603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14.7005085500444</v>
      </c>
      <c r="P115" s="11">
        <f t="shared" si="104"/>
        <v>0.717709181694449</v>
      </c>
      <c r="Q115" s="16">
        <f t="shared" si="105"/>
        <v>0.20813566269139</v>
      </c>
      <c r="R115" s="11">
        <f t="shared" si="106"/>
        <v>0.87929595</v>
      </c>
      <c r="S115" s="17">
        <f t="shared" si="107"/>
        <v>0.236707177704378</v>
      </c>
      <c r="T115" s="3">
        <v>0.27</v>
      </c>
      <c r="U115" s="18">
        <f t="shared" si="108"/>
        <v>0.0639109379801822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0.238817895249549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3.88333333333333</v>
      </c>
      <c r="AF115" s="1">
        <f t="shared" si="113"/>
        <v>104146.540406014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5.21052601463333</v>
      </c>
      <c r="E116" s="13">
        <f t="shared" si="114"/>
        <v>8.12911800432258</v>
      </c>
      <c r="F116" s="9" t="s">
        <v>109</v>
      </c>
      <c r="G116" s="6">
        <v>10</v>
      </c>
      <c r="H116" s="11">
        <f t="shared" si="99"/>
        <v>5.21052601463333</v>
      </c>
      <c r="I116" s="11">
        <f t="shared" si="100"/>
        <v>278.360526014633</v>
      </c>
      <c r="J116" s="11">
        <f t="shared" si="101"/>
        <v>0.0339617431931827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17.0148543683499</v>
      </c>
      <c r="P116" s="11">
        <f t="shared" si="104"/>
        <v>0.577854114527302</v>
      </c>
      <c r="Q116" s="16">
        <f t="shared" si="105"/>
        <v>0.167577693212918</v>
      </c>
      <c r="R116" s="11">
        <f t="shared" si="106"/>
        <v>0.87929595</v>
      </c>
      <c r="S116" s="17">
        <f t="shared" si="107"/>
        <v>0.190581672999765</v>
      </c>
      <c r="T116" s="3">
        <v>0.27</v>
      </c>
      <c r="U116" s="18">
        <f t="shared" si="108"/>
        <v>0.0514570517099365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0.236398105147241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3.88333333333333</v>
      </c>
      <c r="AF116" s="1">
        <f t="shared" si="113"/>
        <v>103091.2896368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-1.77835368219355</v>
      </c>
      <c r="E117" s="13">
        <f t="shared" si="114"/>
        <v>5.21052601463333</v>
      </c>
      <c r="F117" s="9" t="s">
        <v>109</v>
      </c>
      <c r="G117" s="6">
        <v>11</v>
      </c>
      <c r="H117" s="11">
        <f t="shared" si="99"/>
        <v>-1.77835368219355</v>
      </c>
      <c r="I117" s="11">
        <f t="shared" si="100"/>
        <v>271.371646317806</v>
      </c>
      <c r="J117" s="11">
        <f t="shared" si="101"/>
        <v>0.0137961191024858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15.6151502411315</v>
      </c>
      <c r="O117" s="11">
        <f t="shared" si="115"/>
        <v>3.85390501269113</v>
      </c>
      <c r="P117" s="11">
        <f t="shared" si="104"/>
        <v>0.0531689325647538</v>
      </c>
      <c r="Q117" s="16">
        <f t="shared" si="105"/>
        <v>0.0154189904437786</v>
      </c>
      <c r="R117" s="11">
        <f t="shared" si="106"/>
        <v>0.87929595</v>
      </c>
      <c r="S117" s="17">
        <f t="shared" si="107"/>
        <v>0.0175356095337168</v>
      </c>
      <c r="T117" s="3">
        <v>0.27</v>
      </c>
      <c r="U117" s="18">
        <f t="shared" si="108"/>
        <v>0.00473461457410355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0.227319935611748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3.88333333333333</v>
      </c>
      <c r="AF117" s="1">
        <f t="shared" si="113"/>
        <v>99132.373788585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-6.78210710723333</v>
      </c>
      <c r="E118" s="13">
        <f t="shared" si="114"/>
        <v>-1.77835368219355</v>
      </c>
      <c r="F118" s="9" t="s">
        <v>111</v>
      </c>
      <c r="G118" s="6">
        <v>12</v>
      </c>
      <c r="H118" s="11">
        <f t="shared" si="99"/>
        <v>-6.78210710723333</v>
      </c>
      <c r="I118" s="11">
        <f t="shared" si="100"/>
        <v>266.367892892767</v>
      </c>
      <c r="J118" s="11">
        <f t="shared" si="101"/>
        <v>0.00703135133000676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6.83279108012638</v>
      </c>
      <c r="P118" s="11">
        <f t="shared" si="104"/>
        <v>0.048043754648905</v>
      </c>
      <c r="Q118" s="16">
        <f t="shared" si="105"/>
        <v>0.0139326888481824</v>
      </c>
      <c r="R118" s="11">
        <f t="shared" si="106"/>
        <v>0.87929595</v>
      </c>
      <c r="S118" s="17">
        <f t="shared" si="107"/>
        <v>0.0158452780866129</v>
      </c>
      <c r="T118" s="3">
        <v>0.27</v>
      </c>
      <c r="U118" s="18">
        <f t="shared" si="108"/>
        <v>0.00427822508338547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0.227231259133702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3.88333333333333</v>
      </c>
      <c r="AF118" s="1">
        <f t="shared" si="113"/>
        <v>99093.7026982369</v>
      </c>
      <c r="AG118" s="1">
        <f>SUM(AF107:AF118)</f>
        <v>1204021.87258816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-14.7551873477419</v>
      </c>
      <c r="E119" s="13">
        <f t="shared" si="114"/>
        <v>-6.78210710723333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-14.6</v>
      </c>
      <c r="E123" s="9"/>
      <c r="F123" s="9"/>
      <c r="G123" s="6">
        <v>1</v>
      </c>
      <c r="H123" s="11">
        <f t="shared" ref="H123:H134" si="116">E124</f>
        <v>-14.6</v>
      </c>
      <c r="I123" s="11">
        <f t="shared" ref="I123:I134" si="117">H123+273.15</f>
        <v>258.55</v>
      </c>
      <c r="J123" s="11">
        <f t="shared" ref="J123:J134" si="118">EXP(($C$18*(I123-$C$16))/($C$19*I123*$C$16))</f>
        <v>0.00232816808120181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0.00121348776728401</v>
      </c>
      <c r="Q123" s="16">
        <f t="shared" ref="Q123:Q134" si="122">P123*$B$125</f>
        <v>0.000315506819493841</v>
      </c>
      <c r="R123" s="11">
        <f t="shared" ref="R123:R134" si="123">L123*$B$125</f>
        <v>0.1355172</v>
      </c>
      <c r="S123" s="17">
        <f t="shared" ref="S123:S134" si="124">Q123/R123</f>
        <v>0.00232816808120181</v>
      </c>
      <c r="T123" s="3">
        <v>0.01</v>
      </c>
      <c r="U123" s="18">
        <f t="shared" ref="U123:U134" si="125">S123*T123</f>
        <v>2.32816808120181e-5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0.00551328168081202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>$E$10/12</f>
        <v>0.0166666666666667</v>
      </c>
      <c r="AX123" s="1">
        <f t="shared" ref="AX123:AX134" si="131">AW123*10000*AV123*0.67*AU123*AT123</f>
        <v>8.34311354084348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-16.3831286512903</v>
      </c>
      <c r="E124" s="13">
        <f t="shared" ref="E124:E135" si="132">D123</f>
        <v>-14.6</v>
      </c>
      <c r="F124" s="9" t="s">
        <v>109</v>
      </c>
      <c r="G124" s="6">
        <v>2</v>
      </c>
      <c r="H124" s="11">
        <f t="shared" si="116"/>
        <v>-16.3831286512903</v>
      </c>
      <c r="I124" s="11">
        <f t="shared" si="117"/>
        <v>256.76687134871</v>
      </c>
      <c r="J124" s="11">
        <f t="shared" si="118"/>
        <v>0.00179240035680753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1.04122651223272</v>
      </c>
      <c r="P124" s="11">
        <f t="shared" si="121"/>
        <v>0.00186629477204338</v>
      </c>
      <c r="Q124" s="16">
        <f t="shared" si="122"/>
        <v>0.000485236640731278</v>
      </c>
      <c r="R124" s="11">
        <f t="shared" si="123"/>
        <v>0.1355172</v>
      </c>
      <c r="S124" s="17">
        <f t="shared" si="124"/>
        <v>0.0035806277043156</v>
      </c>
      <c r="T124" s="3">
        <v>0.01</v>
      </c>
      <c r="U124" s="18">
        <f t="shared" si="125"/>
        <v>3.5806277043156e-5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0.00552580627704316</v>
      </c>
      <c r="AU124" s="25">
        <f t="shared" si="129"/>
        <v>52.122</v>
      </c>
      <c r="AV124" s="1">
        <f t="shared" si="130"/>
        <v>0.26</v>
      </c>
      <c r="AW124" s="2">
        <f t="shared" ref="AW124:AW134" si="134">$E$10/12</f>
        <v>0.0166666666666667</v>
      </c>
      <c r="AX124" s="1">
        <f t="shared" si="131"/>
        <v>8.36206670421499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-13.4555373503571</v>
      </c>
      <c r="E125" s="13">
        <f t="shared" si="132"/>
        <v>-16.3831286512903</v>
      </c>
      <c r="F125" s="9" t="s">
        <v>109</v>
      </c>
      <c r="G125" s="6">
        <v>3</v>
      </c>
      <c r="H125" s="11">
        <f t="shared" si="116"/>
        <v>-13.4555373503571</v>
      </c>
      <c r="I125" s="11">
        <f t="shared" si="117"/>
        <v>259.694462649643</v>
      </c>
      <c r="J125" s="11">
        <f t="shared" si="118"/>
        <v>0.0027484697413453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1.56058021746067</v>
      </c>
      <c r="P125" s="11">
        <f t="shared" si="121"/>
        <v>0.00428920750663273</v>
      </c>
      <c r="Q125" s="16">
        <f t="shared" si="122"/>
        <v>0.00111519395172451</v>
      </c>
      <c r="R125" s="11">
        <f t="shared" si="123"/>
        <v>0.1355172</v>
      </c>
      <c r="S125" s="17">
        <f t="shared" si="124"/>
        <v>0.00822916907761163</v>
      </c>
      <c r="T125" s="3">
        <v>0.01</v>
      </c>
      <c r="U125" s="18">
        <f t="shared" si="125"/>
        <v>8.22916907761163e-5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0.00557229169077612</v>
      </c>
      <c r="AU125" s="25">
        <f t="shared" si="129"/>
        <v>52.122</v>
      </c>
      <c r="AV125" s="1">
        <f t="shared" si="130"/>
        <v>0.26</v>
      </c>
      <c r="AW125" s="2">
        <f t="shared" si="134"/>
        <v>0.0166666666666667</v>
      </c>
      <c r="AX125" s="1">
        <f t="shared" si="131"/>
        <v>8.4324119372759</v>
      </c>
    </row>
    <row r="126" s="1" customFormat="1" spans="1:50">
      <c r="A126" s="6"/>
      <c r="B126" s="6"/>
      <c r="C126" s="9">
        <v>3</v>
      </c>
      <c r="D126" s="12">
        <v>-10.6298204200323</v>
      </c>
      <c r="E126" s="13">
        <f t="shared" si="132"/>
        <v>-13.4555373503571</v>
      </c>
      <c r="F126" s="9" t="s">
        <v>109</v>
      </c>
      <c r="G126" s="6">
        <v>4</v>
      </c>
      <c r="H126" s="11">
        <f t="shared" si="116"/>
        <v>-10.6298204200323</v>
      </c>
      <c r="I126" s="11">
        <f t="shared" si="117"/>
        <v>262.520179579968</v>
      </c>
      <c r="J126" s="11">
        <f t="shared" si="118"/>
        <v>0.00411489965644591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2.07751100995404</v>
      </c>
      <c r="P126" s="11">
        <f t="shared" si="121"/>
        <v>0.00854874934112247</v>
      </c>
      <c r="Q126" s="16">
        <f t="shared" si="122"/>
        <v>0.00222267482869184</v>
      </c>
      <c r="R126" s="11">
        <f t="shared" si="123"/>
        <v>0.1355172</v>
      </c>
      <c r="S126" s="17">
        <f t="shared" si="124"/>
        <v>0.0164014223190255</v>
      </c>
      <c r="T126" s="3">
        <v>0.01</v>
      </c>
      <c r="U126" s="18">
        <f t="shared" si="125"/>
        <v>0.000164014223190255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0.00565401422319026</v>
      </c>
      <c r="AU126" s="25">
        <f t="shared" si="129"/>
        <v>52.122</v>
      </c>
      <c r="AV126" s="1">
        <f t="shared" si="130"/>
        <v>0.26</v>
      </c>
      <c r="AW126" s="2">
        <f t="shared" si="134"/>
        <v>0.0166666666666667</v>
      </c>
      <c r="AX126" s="1">
        <f t="shared" si="131"/>
        <v>8.55608063520392</v>
      </c>
    </row>
    <row r="127" s="1" customFormat="1" spans="1:50">
      <c r="A127" s="6"/>
      <c r="B127" s="6"/>
      <c r="C127" s="9">
        <v>4</v>
      </c>
      <c r="D127" s="12">
        <v>-3.37057521846667</v>
      </c>
      <c r="E127" s="13">
        <f t="shared" si="132"/>
        <v>-10.6298204200323</v>
      </c>
      <c r="F127" s="9" t="s">
        <v>109</v>
      </c>
      <c r="G127" s="6">
        <v>5</v>
      </c>
      <c r="H127" s="11">
        <f t="shared" si="116"/>
        <v>-3.37057521846667</v>
      </c>
      <c r="I127" s="11">
        <f t="shared" si="117"/>
        <v>269.779424781533</v>
      </c>
      <c r="J127" s="11">
        <f t="shared" si="118"/>
        <v>0.0111632410919177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1.96551414758227</v>
      </c>
      <c r="O127" s="11">
        <f t="shared" si="133"/>
        <v>0.624668113030646</v>
      </c>
      <c r="P127" s="11">
        <f t="shared" si="121"/>
        <v>0.00697332074819441</v>
      </c>
      <c r="Q127" s="16">
        <f t="shared" si="122"/>
        <v>0.00181306339453055</v>
      </c>
      <c r="R127" s="11">
        <f t="shared" si="123"/>
        <v>0.1355172</v>
      </c>
      <c r="S127" s="17">
        <f t="shared" si="124"/>
        <v>0.0133788433832056</v>
      </c>
      <c r="T127" s="3">
        <v>0.01</v>
      </c>
      <c r="U127" s="18">
        <f t="shared" si="125"/>
        <v>0.000133788433832056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0.00562378843383206</v>
      </c>
      <c r="AU127" s="25">
        <f t="shared" si="129"/>
        <v>52.122</v>
      </c>
      <c r="AV127" s="1">
        <f t="shared" si="130"/>
        <v>0.26</v>
      </c>
      <c r="AW127" s="2">
        <f t="shared" si="134"/>
        <v>0.0166666666666667</v>
      </c>
      <c r="AX127" s="1">
        <f t="shared" si="131"/>
        <v>8.51034069172258</v>
      </c>
    </row>
    <row r="128" s="1" customFormat="1" spans="1:50">
      <c r="A128" s="6"/>
      <c r="B128" s="6"/>
      <c r="C128" s="9">
        <v>5</v>
      </c>
      <c r="D128" s="12">
        <v>0.749591203</v>
      </c>
      <c r="E128" s="13">
        <f t="shared" si="132"/>
        <v>-3.37057521846667</v>
      </c>
      <c r="F128" s="9" t="s">
        <v>111</v>
      </c>
      <c r="G128" s="6">
        <v>6</v>
      </c>
      <c r="H128" s="11">
        <f t="shared" si="116"/>
        <v>0.749591203</v>
      </c>
      <c r="I128" s="11">
        <f t="shared" si="117"/>
        <v>273.899591203</v>
      </c>
      <c r="J128" s="11">
        <f t="shared" si="118"/>
        <v>0.0192120834458788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1.13891479228245</v>
      </c>
      <c r="P128" s="11">
        <f t="shared" si="121"/>
        <v>0.0218809260270762</v>
      </c>
      <c r="Q128" s="16">
        <f t="shared" si="122"/>
        <v>0.0056890407670398</v>
      </c>
      <c r="R128" s="11">
        <f t="shared" si="123"/>
        <v>0.1355172</v>
      </c>
      <c r="S128" s="17">
        <f t="shared" si="124"/>
        <v>0.0419802118626994</v>
      </c>
      <c r="T128" s="3">
        <v>0.01</v>
      </c>
      <c r="U128" s="18">
        <f t="shared" si="125"/>
        <v>0.000419802118626994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0.001</v>
      </c>
      <c r="AF128" s="3">
        <v>0.49</v>
      </c>
      <c r="AG128" s="18">
        <f t="shared" si="126"/>
        <v>0.00049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0.00590980211862699</v>
      </c>
      <c r="AU128" s="25">
        <f t="shared" si="129"/>
        <v>52.122</v>
      </c>
      <c r="AV128" s="1">
        <f t="shared" si="130"/>
        <v>0.26</v>
      </c>
      <c r="AW128" s="2">
        <f t="shared" si="134"/>
        <v>0.0166666666666667</v>
      </c>
      <c r="AX128" s="1">
        <f t="shared" si="131"/>
        <v>8.94315816498611</v>
      </c>
    </row>
    <row r="129" s="1" customFormat="1" spans="1:50">
      <c r="A129" s="6"/>
      <c r="B129" s="6"/>
      <c r="C129" s="9">
        <v>6</v>
      </c>
      <c r="D129" s="12">
        <v>6.06073122636667</v>
      </c>
      <c r="E129" s="13">
        <f t="shared" si="132"/>
        <v>0.749591203</v>
      </c>
      <c r="F129" s="9" t="s">
        <v>109</v>
      </c>
      <c r="G129" s="6">
        <v>7</v>
      </c>
      <c r="H129" s="11">
        <f t="shared" si="116"/>
        <v>6.06073122636667</v>
      </c>
      <c r="I129" s="11">
        <f t="shared" si="117"/>
        <v>279.210731226367</v>
      </c>
      <c r="J129" s="11">
        <f t="shared" si="118"/>
        <v>0.0377787582407102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1.63825386625538</v>
      </c>
      <c r="P129" s="11">
        <f t="shared" si="121"/>
        <v>0.0618911967501707</v>
      </c>
      <c r="Q129" s="16">
        <f t="shared" si="122"/>
        <v>0.0160917111550444</v>
      </c>
      <c r="R129" s="11">
        <f t="shared" si="123"/>
        <v>0.1355172</v>
      </c>
      <c r="S129" s="17">
        <f t="shared" si="124"/>
        <v>0.118742942999445</v>
      </c>
      <c r="T129" s="3">
        <v>0.01</v>
      </c>
      <c r="U129" s="18">
        <f t="shared" si="125"/>
        <v>0.00118742942999445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0.001</v>
      </c>
      <c r="AF129" s="3">
        <v>0.49</v>
      </c>
      <c r="AG129" s="18">
        <f t="shared" si="126"/>
        <v>0.00049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0.00667742942999445</v>
      </c>
      <c r="AU129" s="25">
        <f t="shared" si="129"/>
        <v>52.122</v>
      </c>
      <c r="AV129" s="1">
        <f t="shared" si="130"/>
        <v>0.26</v>
      </c>
      <c r="AW129" s="2">
        <f t="shared" si="134"/>
        <v>0.0166666666666667</v>
      </c>
      <c r="AX129" s="1">
        <f t="shared" si="131"/>
        <v>10.1047896916466</v>
      </c>
    </row>
    <row r="130" s="1" customFormat="1" spans="1:50">
      <c r="A130" s="6"/>
      <c r="B130" s="6"/>
      <c r="C130" s="9">
        <v>7</v>
      </c>
      <c r="D130" s="12">
        <v>7.23787328080645</v>
      </c>
      <c r="E130" s="13">
        <f t="shared" si="132"/>
        <v>6.06073122636667</v>
      </c>
      <c r="F130" s="9" t="s">
        <v>109</v>
      </c>
      <c r="G130" s="6">
        <v>8</v>
      </c>
      <c r="H130" s="11">
        <f t="shared" si="116"/>
        <v>7.23787328080645</v>
      </c>
      <c r="I130" s="11">
        <f t="shared" si="117"/>
        <v>280.387873280806</v>
      </c>
      <c r="J130" s="11">
        <f t="shared" si="118"/>
        <v>0.0437351058185712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2.0975826695052</v>
      </c>
      <c r="P130" s="11">
        <f t="shared" si="121"/>
        <v>0.0917380000140111</v>
      </c>
      <c r="Q130" s="16">
        <f t="shared" si="122"/>
        <v>0.0238518800036429</v>
      </c>
      <c r="R130" s="11">
        <f t="shared" si="123"/>
        <v>0.1355172</v>
      </c>
      <c r="S130" s="17">
        <f t="shared" si="124"/>
        <v>0.176006292955012</v>
      </c>
      <c r="T130" s="3">
        <v>0.01</v>
      </c>
      <c r="U130" s="18">
        <f t="shared" si="125"/>
        <v>0.00176006292955012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0.001</v>
      </c>
      <c r="AF130" s="3">
        <v>0.49</v>
      </c>
      <c r="AG130" s="18">
        <f t="shared" si="126"/>
        <v>0.00049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0.00725006292955012</v>
      </c>
      <c r="AU130" s="25">
        <f t="shared" si="129"/>
        <v>52.122</v>
      </c>
      <c r="AV130" s="1">
        <f t="shared" si="130"/>
        <v>0.26</v>
      </c>
      <c r="AW130" s="2">
        <f t="shared" si="134"/>
        <v>0.0166666666666667</v>
      </c>
      <c r="AX130" s="1">
        <f t="shared" si="131"/>
        <v>10.9713418797401</v>
      </c>
    </row>
    <row r="131" s="1" customFormat="1" spans="1:50">
      <c r="A131" s="6"/>
      <c r="B131" s="6"/>
      <c r="C131" s="9">
        <v>8</v>
      </c>
      <c r="D131" s="12">
        <v>8.12911800432258</v>
      </c>
      <c r="E131" s="13">
        <f t="shared" si="132"/>
        <v>7.23787328080645</v>
      </c>
      <c r="F131" s="9" t="s">
        <v>109</v>
      </c>
      <c r="G131" s="6">
        <v>9</v>
      </c>
      <c r="H131" s="11">
        <f t="shared" si="116"/>
        <v>8.12911800432258</v>
      </c>
      <c r="I131" s="11">
        <f t="shared" si="117"/>
        <v>281.279118004323</v>
      </c>
      <c r="J131" s="11">
        <f t="shared" si="118"/>
        <v>0.0488220648456603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2.52706466949119</v>
      </c>
      <c r="P131" s="11">
        <f t="shared" si="121"/>
        <v>0.123376515163076</v>
      </c>
      <c r="Q131" s="16">
        <f t="shared" si="122"/>
        <v>0.0320778939423998</v>
      </c>
      <c r="R131" s="11">
        <f t="shared" si="123"/>
        <v>0.1355172</v>
      </c>
      <c r="S131" s="17">
        <f t="shared" si="124"/>
        <v>0.236707177704379</v>
      </c>
      <c r="T131" s="3">
        <v>0.01</v>
      </c>
      <c r="U131" s="18">
        <f t="shared" si="125"/>
        <v>0.00236707177704379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0.00785707177704379</v>
      </c>
      <c r="AU131" s="25">
        <f t="shared" si="129"/>
        <v>52.122</v>
      </c>
      <c r="AV131" s="1">
        <f t="shared" si="130"/>
        <v>0.26</v>
      </c>
      <c r="AW131" s="2">
        <f t="shared" si="134"/>
        <v>0.0166666666666667</v>
      </c>
      <c r="AX131" s="1">
        <f t="shared" si="131"/>
        <v>11.8899134362346</v>
      </c>
    </row>
    <row r="132" s="1" customFormat="1" spans="1:50">
      <c r="A132" s="6"/>
      <c r="B132" s="6"/>
      <c r="C132" s="9">
        <v>9</v>
      </c>
      <c r="D132" s="12">
        <v>5.21052601463333</v>
      </c>
      <c r="E132" s="13">
        <f t="shared" si="132"/>
        <v>8.12911800432258</v>
      </c>
      <c r="F132" s="9" t="s">
        <v>109</v>
      </c>
      <c r="G132" s="6">
        <v>10</v>
      </c>
      <c r="H132" s="11">
        <f t="shared" si="116"/>
        <v>5.21052601463333</v>
      </c>
      <c r="I132" s="11">
        <f t="shared" si="117"/>
        <v>278.360526014633</v>
      </c>
      <c r="J132" s="11">
        <f t="shared" si="118"/>
        <v>0.0339617431931827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2.92490815432812</v>
      </c>
      <c r="P132" s="11">
        <f t="shared" si="121"/>
        <v>0.0993349796009374</v>
      </c>
      <c r="Q132" s="16">
        <f t="shared" si="122"/>
        <v>0.0258270946962437</v>
      </c>
      <c r="R132" s="11">
        <f t="shared" si="123"/>
        <v>0.1355172</v>
      </c>
      <c r="S132" s="17">
        <f t="shared" si="124"/>
        <v>0.190581672999765</v>
      </c>
      <c r="T132" s="3">
        <v>0.01</v>
      </c>
      <c r="U132" s="18">
        <f t="shared" si="125"/>
        <v>0.00190581672999765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0.00739581672999765</v>
      </c>
      <c r="AU132" s="25">
        <f t="shared" si="129"/>
        <v>52.122</v>
      </c>
      <c r="AV132" s="1">
        <f t="shared" si="130"/>
        <v>0.26</v>
      </c>
      <c r="AW132" s="2">
        <f t="shared" si="134"/>
        <v>0.0166666666666667</v>
      </c>
      <c r="AX132" s="1">
        <f t="shared" si="131"/>
        <v>11.1919075204139</v>
      </c>
    </row>
    <row r="133" s="1" customFormat="1" spans="1:50">
      <c r="A133" s="6"/>
      <c r="B133" s="6"/>
      <c r="C133" s="9">
        <v>10</v>
      </c>
      <c r="D133" s="12">
        <v>-1.77835368219355</v>
      </c>
      <c r="E133" s="13">
        <f t="shared" si="132"/>
        <v>5.21052601463333</v>
      </c>
      <c r="F133" s="9" t="s">
        <v>109</v>
      </c>
      <c r="G133" s="6">
        <v>11</v>
      </c>
      <c r="H133" s="11">
        <f t="shared" si="116"/>
        <v>-1.77835368219355</v>
      </c>
      <c r="I133" s="11">
        <f t="shared" si="117"/>
        <v>271.371646317806</v>
      </c>
      <c r="J133" s="11">
        <f t="shared" si="118"/>
        <v>0.0137961191024858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2.68429451599082</v>
      </c>
      <c r="O133" s="11">
        <f t="shared" si="133"/>
        <v>0.662498658736359</v>
      </c>
      <c r="P133" s="11">
        <f t="shared" si="121"/>
        <v>0.00913991040116389</v>
      </c>
      <c r="Q133" s="16">
        <f t="shared" si="122"/>
        <v>0.00237637670430261</v>
      </c>
      <c r="R133" s="11">
        <f t="shared" si="123"/>
        <v>0.1355172</v>
      </c>
      <c r="S133" s="17">
        <f t="shared" si="124"/>
        <v>0.0175356095337168</v>
      </c>
      <c r="T133" s="3">
        <v>0.01</v>
      </c>
      <c r="U133" s="18">
        <f t="shared" si="125"/>
        <v>0.000175356095337168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0.00566535609533717</v>
      </c>
      <c r="AU133" s="25">
        <f t="shared" si="129"/>
        <v>52.122</v>
      </c>
      <c r="AV133" s="1">
        <f t="shared" si="130"/>
        <v>0.26</v>
      </c>
      <c r="AW133" s="2">
        <f t="shared" si="134"/>
        <v>0.0166666666666667</v>
      </c>
      <c r="AX133" s="1">
        <f t="shared" si="131"/>
        <v>8.57324401131379</v>
      </c>
    </row>
    <row r="134" s="1" customFormat="1" spans="1:51">
      <c r="A134" s="6"/>
      <c r="B134" s="6"/>
      <c r="C134" s="9">
        <v>11</v>
      </c>
      <c r="D134" s="12">
        <v>-6.78210710723333</v>
      </c>
      <c r="E134" s="13">
        <f t="shared" si="132"/>
        <v>-1.77835368219355</v>
      </c>
      <c r="F134" s="9" t="s">
        <v>111</v>
      </c>
      <c r="G134" s="6">
        <v>12</v>
      </c>
      <c r="H134" s="11">
        <f t="shared" si="116"/>
        <v>-6.78210710723333</v>
      </c>
      <c r="I134" s="11">
        <f t="shared" si="117"/>
        <v>266.367892892767</v>
      </c>
      <c r="J134" s="11">
        <f t="shared" si="118"/>
        <v>0.00703135133000676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1.1745787483352</v>
      </c>
      <c r="P134" s="11">
        <f t="shared" si="121"/>
        <v>0.00825887584430435</v>
      </c>
      <c r="Q134" s="16">
        <f t="shared" si="122"/>
        <v>0.00214730771951913</v>
      </c>
      <c r="R134" s="11">
        <f t="shared" si="123"/>
        <v>0.1355172</v>
      </c>
      <c r="S134" s="17">
        <f t="shared" si="124"/>
        <v>0.0158452780866129</v>
      </c>
      <c r="T134" s="3">
        <v>0.01</v>
      </c>
      <c r="U134" s="18">
        <f t="shared" si="125"/>
        <v>0.000158452780866129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0.00564845278086613</v>
      </c>
      <c r="AU134" s="25">
        <f t="shared" si="129"/>
        <v>52.122</v>
      </c>
      <c r="AV134" s="1">
        <f t="shared" si="130"/>
        <v>0.26</v>
      </c>
      <c r="AW134" s="2">
        <f t="shared" si="134"/>
        <v>0.0166666666666667</v>
      </c>
      <c r="AX134" s="1">
        <f t="shared" si="131"/>
        <v>8.5476646413463</v>
      </c>
      <c r="AY134" s="1">
        <f>SUM(AX123:AX134)</f>
        <v>112.426032854942</v>
      </c>
    </row>
    <row r="135" s="1" customFormat="1" spans="1:46">
      <c r="A135" s="6"/>
      <c r="B135" s="6"/>
      <c r="C135" s="9">
        <v>12</v>
      </c>
      <c r="D135" s="12">
        <v>-14.7551873477419</v>
      </c>
      <c r="E135" s="13">
        <f t="shared" si="132"/>
        <v>-6.78210710723333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-14.6</v>
      </c>
      <c r="E139" s="9"/>
      <c r="F139" s="9"/>
      <c r="G139" s="6">
        <v>1</v>
      </c>
      <c r="H139" s="11">
        <f t="shared" ref="H139:H150" si="135">E140</f>
        <v>-14.6</v>
      </c>
      <c r="I139" s="11">
        <f t="shared" ref="I139:I150" si="136">H139+273.15</f>
        <v>258.55</v>
      </c>
      <c r="J139" s="11">
        <f t="shared" ref="J139:J150" si="137">EXP(($C$18*(I139-$C$16))/($C$19*I139*$C$16))</f>
        <v>0.00232816808120181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0.000662829452718154</v>
      </c>
      <c r="Q139" s="16">
        <f t="shared" ref="Q139:Q150" si="141">P139*$B$125</f>
        <v>0.00017233565770672</v>
      </c>
      <c r="R139" s="11">
        <f t="shared" ref="R139:R150" si="142">L139*$B$125</f>
        <v>0.074022</v>
      </c>
      <c r="S139" s="17">
        <f t="shared" ref="S139:S150" si="143">Q139/R139</f>
        <v>0.00232816808120181</v>
      </c>
      <c r="T139" s="3">
        <v>0.01</v>
      </c>
      <c r="U139" s="18">
        <f t="shared" ref="U139:U150" si="144">S139*T139</f>
        <v>2.32816808120181e-5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0.00551328168081202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>$E$11/12</f>
        <v>0.4</v>
      </c>
      <c r="AX139" s="1">
        <f t="shared" ref="AX139:AX150" si="150">AW139*10000*AV139*0.67*AU139*AT139</f>
        <v>109.371908602654</v>
      </c>
      <c r="AZ139" s="2">
        <f>$E$12/12</f>
        <v>0.1</v>
      </c>
      <c r="BA139" s="1">
        <f t="shared" ref="BA139:BA150" si="151">AZ139*10000*AV139*0.67*AU139*AT139</f>
        <v>27.3429771506635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-16.3831286512903</v>
      </c>
      <c r="E140" s="13">
        <f t="shared" ref="E140:E151" si="152">D139</f>
        <v>-14.6</v>
      </c>
      <c r="F140" s="9" t="s">
        <v>109</v>
      </c>
      <c r="G140" s="6">
        <v>2</v>
      </c>
      <c r="H140" s="11">
        <f t="shared" si="135"/>
        <v>-16.3831286512903</v>
      </c>
      <c r="I140" s="11">
        <f t="shared" si="136"/>
        <v>256.76687134871</v>
      </c>
      <c r="J140" s="11">
        <f t="shared" si="137"/>
        <v>0.00179240035680753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0.568737170547282</v>
      </c>
      <c r="P140" s="11">
        <f t="shared" si="140"/>
        <v>0.00101940470741865</v>
      </c>
      <c r="Q140" s="16">
        <f t="shared" si="141"/>
        <v>0.00026504522392885</v>
      </c>
      <c r="R140" s="11">
        <f t="shared" si="142"/>
        <v>0.074022</v>
      </c>
      <c r="S140" s="17">
        <f t="shared" si="143"/>
        <v>0.0035806277043156</v>
      </c>
      <c r="T140" s="3">
        <v>0.01</v>
      </c>
      <c r="U140" s="18">
        <f t="shared" si="144"/>
        <v>3.5806277043156e-5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0.00552580627704316</v>
      </c>
      <c r="AU140" s="25">
        <f t="shared" si="148"/>
        <v>28.47</v>
      </c>
      <c r="AV140" s="1">
        <f t="shared" si="149"/>
        <v>0.26</v>
      </c>
      <c r="AW140" s="2">
        <f t="shared" ref="AW140:AW150" si="154">$E$11/12</f>
        <v>0.4</v>
      </c>
      <c r="AX140" s="1">
        <f t="shared" si="150"/>
        <v>109.620370240129</v>
      </c>
      <c r="AZ140" s="2">
        <f t="shared" ref="AZ140:AZ150" si="155">$E$12/12</f>
        <v>0.1</v>
      </c>
      <c r="BA140" s="1">
        <f t="shared" si="151"/>
        <v>27.4050925600323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-13.4555373503571</v>
      </c>
      <c r="E141" s="13">
        <f t="shared" si="152"/>
        <v>-16.3831286512903</v>
      </c>
      <c r="F141" s="9" t="s">
        <v>109</v>
      </c>
      <c r="G141" s="6">
        <v>3</v>
      </c>
      <c r="H141" s="11">
        <f t="shared" si="135"/>
        <v>-13.4555373503571</v>
      </c>
      <c r="I141" s="11">
        <f t="shared" si="136"/>
        <v>259.694462649643</v>
      </c>
      <c r="J141" s="11">
        <f t="shared" si="137"/>
        <v>0.0027484697413453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0.852417765839863</v>
      </c>
      <c r="P141" s="11">
        <f t="shared" si="140"/>
        <v>0.00234284443639603</v>
      </c>
      <c r="Q141" s="16">
        <f t="shared" si="141"/>
        <v>0.000609139553462968</v>
      </c>
      <c r="R141" s="11">
        <f t="shared" si="142"/>
        <v>0.074022</v>
      </c>
      <c r="S141" s="17">
        <f t="shared" si="143"/>
        <v>0.00822916907761163</v>
      </c>
      <c r="T141" s="3">
        <v>0.01</v>
      </c>
      <c r="U141" s="18">
        <f t="shared" si="144"/>
        <v>8.22916907761163e-5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0.00557229169077612</v>
      </c>
      <c r="AU141" s="25">
        <f t="shared" si="148"/>
        <v>28.47</v>
      </c>
      <c r="AV141" s="1">
        <f t="shared" si="149"/>
        <v>0.26</v>
      </c>
      <c r="AW141" s="2">
        <f t="shared" si="154"/>
        <v>0.4</v>
      </c>
      <c r="AX141" s="1">
        <f t="shared" si="150"/>
        <v>110.542543043281</v>
      </c>
      <c r="AZ141" s="2">
        <f t="shared" si="155"/>
        <v>0.1</v>
      </c>
      <c r="BA141" s="1">
        <f t="shared" si="151"/>
        <v>27.6356357608202</v>
      </c>
    </row>
    <row r="142" s="1" customFormat="1" spans="1:53">
      <c r="A142" s="6"/>
      <c r="B142" s="6"/>
      <c r="C142" s="9">
        <v>3</v>
      </c>
      <c r="D142" s="12">
        <v>-10.6298204200323</v>
      </c>
      <c r="E142" s="13">
        <f t="shared" si="152"/>
        <v>-13.4555373503571</v>
      </c>
      <c r="F142" s="9" t="s">
        <v>109</v>
      </c>
      <c r="G142" s="6">
        <v>4</v>
      </c>
      <c r="H142" s="11">
        <f t="shared" si="135"/>
        <v>-10.6298204200323</v>
      </c>
      <c r="I142" s="11">
        <f t="shared" si="136"/>
        <v>262.520179579968</v>
      </c>
      <c r="J142" s="11">
        <f t="shared" si="137"/>
        <v>0.00411489965644591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1.13477492140347</v>
      </c>
      <c r="P142" s="11">
        <f t="shared" si="140"/>
        <v>0.00466948493422656</v>
      </c>
      <c r="Q142" s="16">
        <f t="shared" si="141"/>
        <v>0.00121406608289891</v>
      </c>
      <c r="R142" s="11">
        <f t="shared" si="142"/>
        <v>0.074022</v>
      </c>
      <c r="S142" s="17">
        <f t="shared" si="143"/>
        <v>0.0164014223190255</v>
      </c>
      <c r="T142" s="3">
        <v>0.01</v>
      </c>
      <c r="U142" s="18">
        <f t="shared" si="144"/>
        <v>0.000164014223190255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0.00565401422319026</v>
      </c>
      <c r="AU142" s="25">
        <f t="shared" si="148"/>
        <v>28.47</v>
      </c>
      <c r="AV142" s="1">
        <f t="shared" si="149"/>
        <v>0.26</v>
      </c>
      <c r="AW142" s="2">
        <f t="shared" si="154"/>
        <v>0.4</v>
      </c>
      <c r="AX142" s="1">
        <f t="shared" si="150"/>
        <v>112.163746142169</v>
      </c>
      <c r="AZ142" s="2">
        <f t="shared" si="155"/>
        <v>0.1</v>
      </c>
      <c r="BA142" s="1">
        <f t="shared" si="151"/>
        <v>28.0409365355423</v>
      </c>
    </row>
    <row r="143" s="1" customFormat="1" spans="1:53">
      <c r="A143" s="6"/>
      <c r="B143" s="6"/>
      <c r="C143" s="9">
        <v>4</v>
      </c>
      <c r="D143" s="12">
        <v>-3.37057521846667</v>
      </c>
      <c r="E143" s="13">
        <f t="shared" si="152"/>
        <v>-10.6298204200323</v>
      </c>
      <c r="F143" s="9" t="s">
        <v>109</v>
      </c>
      <c r="G143" s="6">
        <v>5</v>
      </c>
      <c r="H143" s="11">
        <f t="shared" si="135"/>
        <v>-3.37057521846667</v>
      </c>
      <c r="I143" s="11">
        <f t="shared" si="136"/>
        <v>269.779424781533</v>
      </c>
      <c r="J143" s="11">
        <f t="shared" si="137"/>
        <v>0.0111632410919177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1.07360016464578</v>
      </c>
      <c r="O143" s="11">
        <f t="shared" si="153"/>
        <v>0.341205271823462</v>
      </c>
      <c r="P143" s="11">
        <f t="shared" si="140"/>
        <v>0.00380895671119863</v>
      </c>
      <c r="Q143" s="16">
        <f t="shared" si="141"/>
        <v>0.000990328744911643</v>
      </c>
      <c r="R143" s="11">
        <f t="shared" si="142"/>
        <v>0.074022</v>
      </c>
      <c r="S143" s="17">
        <f t="shared" si="143"/>
        <v>0.0133788433832056</v>
      </c>
      <c r="T143" s="3">
        <v>0.01</v>
      </c>
      <c r="U143" s="18">
        <f t="shared" si="144"/>
        <v>0.000133788433832056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0.00562378843383206</v>
      </c>
      <c r="AU143" s="25">
        <f t="shared" si="148"/>
        <v>28.47</v>
      </c>
      <c r="AV143" s="1">
        <f t="shared" si="149"/>
        <v>0.26</v>
      </c>
      <c r="AW143" s="2">
        <f t="shared" si="154"/>
        <v>0.4</v>
      </c>
      <c r="AX143" s="1">
        <f t="shared" si="150"/>
        <v>111.564130076363</v>
      </c>
      <c r="AZ143" s="2">
        <f t="shared" si="155"/>
        <v>0.1</v>
      </c>
      <c r="BA143" s="1">
        <f t="shared" si="151"/>
        <v>27.8910325190908</v>
      </c>
    </row>
    <row r="144" s="1" customFormat="1" spans="1:53">
      <c r="A144" s="6"/>
      <c r="B144" s="6"/>
      <c r="C144" s="9">
        <v>5</v>
      </c>
      <c r="D144" s="12">
        <v>0.749591203</v>
      </c>
      <c r="E144" s="13">
        <f t="shared" si="152"/>
        <v>-3.37057521846667</v>
      </c>
      <c r="F144" s="9" t="s">
        <v>111</v>
      </c>
      <c r="G144" s="6">
        <v>6</v>
      </c>
      <c r="H144" s="11">
        <f t="shared" si="135"/>
        <v>0.749591203</v>
      </c>
      <c r="I144" s="11">
        <f t="shared" si="136"/>
        <v>273.899591203</v>
      </c>
      <c r="J144" s="11">
        <f t="shared" si="137"/>
        <v>0.0192120834458788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0.622096315112263</v>
      </c>
      <c r="P144" s="11">
        <f t="shared" si="140"/>
        <v>0.0119517663173105</v>
      </c>
      <c r="Q144" s="16">
        <f t="shared" si="141"/>
        <v>0.00310745924250073</v>
      </c>
      <c r="R144" s="11">
        <f t="shared" si="142"/>
        <v>0.074022</v>
      </c>
      <c r="S144" s="17">
        <f t="shared" si="143"/>
        <v>0.0419802118626993</v>
      </c>
      <c r="T144" s="3">
        <v>0.01</v>
      </c>
      <c r="U144" s="18">
        <f t="shared" si="144"/>
        <v>0.000419802118626993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0.001</v>
      </c>
      <c r="AF144" s="3">
        <v>0.49</v>
      </c>
      <c r="AG144" s="18">
        <f t="shared" si="145"/>
        <v>0.00049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0.00590980211862699</v>
      </c>
      <c r="AU144" s="25">
        <f t="shared" si="148"/>
        <v>28.47</v>
      </c>
      <c r="AV144" s="1">
        <f t="shared" si="149"/>
        <v>0.26</v>
      </c>
      <c r="AW144" s="2">
        <f t="shared" si="154"/>
        <v>0.4</v>
      </c>
      <c r="AX144" s="1">
        <f t="shared" si="150"/>
        <v>117.238039809902</v>
      </c>
      <c r="AZ144" s="2">
        <f t="shared" si="155"/>
        <v>0.1</v>
      </c>
      <c r="BA144" s="1">
        <f t="shared" si="151"/>
        <v>29.3095099524755</v>
      </c>
    </row>
    <row r="145" s="1" customFormat="1" spans="1:53">
      <c r="A145" s="6"/>
      <c r="B145" s="6"/>
      <c r="C145" s="9">
        <v>6</v>
      </c>
      <c r="D145" s="12">
        <v>6.06073122636667</v>
      </c>
      <c r="E145" s="13">
        <f t="shared" si="152"/>
        <v>0.749591203</v>
      </c>
      <c r="F145" s="9" t="s">
        <v>109</v>
      </c>
      <c r="G145" s="6">
        <v>7</v>
      </c>
      <c r="H145" s="11">
        <f t="shared" si="135"/>
        <v>6.06073122636667</v>
      </c>
      <c r="I145" s="11">
        <f t="shared" si="136"/>
        <v>279.210731226367</v>
      </c>
      <c r="J145" s="11">
        <f t="shared" si="137"/>
        <v>0.0377787582407102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0.894844548794953</v>
      </c>
      <c r="P145" s="11">
        <f t="shared" si="140"/>
        <v>0.033806115871942</v>
      </c>
      <c r="Q145" s="16">
        <f t="shared" si="141"/>
        <v>0.00878959012670491</v>
      </c>
      <c r="R145" s="11">
        <f t="shared" si="142"/>
        <v>0.074022</v>
      </c>
      <c r="S145" s="17">
        <f t="shared" si="143"/>
        <v>0.118742942999445</v>
      </c>
      <c r="T145" s="3">
        <v>0.01</v>
      </c>
      <c r="U145" s="18">
        <f t="shared" si="144"/>
        <v>0.00118742942999445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0.001</v>
      </c>
      <c r="AF145" s="3">
        <v>0.49</v>
      </c>
      <c r="AG145" s="18">
        <f t="shared" si="145"/>
        <v>0.00049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0.00667742942999445</v>
      </c>
      <c r="AU145" s="25">
        <f t="shared" si="148"/>
        <v>28.47</v>
      </c>
      <c r="AV145" s="1">
        <f t="shared" si="149"/>
        <v>0.26</v>
      </c>
      <c r="AW145" s="2">
        <f t="shared" si="154"/>
        <v>0.4</v>
      </c>
      <c r="AX145" s="1">
        <f t="shared" si="150"/>
        <v>132.466150579569</v>
      </c>
      <c r="AZ145" s="2">
        <f t="shared" si="155"/>
        <v>0.1</v>
      </c>
      <c r="BA145" s="1">
        <f t="shared" si="151"/>
        <v>33.1165376448923</v>
      </c>
    </row>
    <row r="146" s="1" customFormat="1" spans="1:53">
      <c r="A146" s="6"/>
      <c r="B146" s="6"/>
      <c r="C146" s="9">
        <v>7</v>
      </c>
      <c r="D146" s="12">
        <v>7.23787328080645</v>
      </c>
      <c r="E146" s="13">
        <f t="shared" si="152"/>
        <v>6.06073122636667</v>
      </c>
      <c r="F146" s="9" t="s">
        <v>109</v>
      </c>
      <c r="G146" s="6">
        <v>8</v>
      </c>
      <c r="H146" s="11">
        <f t="shared" si="135"/>
        <v>7.23787328080645</v>
      </c>
      <c r="I146" s="11">
        <f t="shared" si="136"/>
        <v>280.387873280806</v>
      </c>
      <c r="J146" s="11">
        <f t="shared" si="137"/>
        <v>0.0437351058185712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1.14573843292301</v>
      </c>
      <c r="P146" s="11">
        <f t="shared" si="140"/>
        <v>0.0501089916042918</v>
      </c>
      <c r="Q146" s="16">
        <f t="shared" si="141"/>
        <v>0.0130283378171159</v>
      </c>
      <c r="R146" s="11">
        <f t="shared" si="142"/>
        <v>0.074022</v>
      </c>
      <c r="S146" s="17">
        <f t="shared" si="143"/>
        <v>0.176006292955012</v>
      </c>
      <c r="T146" s="3">
        <v>0.01</v>
      </c>
      <c r="U146" s="18">
        <f t="shared" si="144"/>
        <v>0.00176006292955012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0.001</v>
      </c>
      <c r="AF146" s="3">
        <v>0.49</v>
      </c>
      <c r="AG146" s="18">
        <f t="shared" si="145"/>
        <v>0.00049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0.00725006292955012</v>
      </c>
      <c r="AU146" s="25">
        <f t="shared" si="148"/>
        <v>28.47</v>
      </c>
      <c r="AV146" s="1">
        <f t="shared" si="149"/>
        <v>0.26</v>
      </c>
      <c r="AW146" s="2">
        <f t="shared" si="154"/>
        <v>0.4</v>
      </c>
      <c r="AX146" s="1">
        <f t="shared" si="150"/>
        <v>143.825994389871</v>
      </c>
      <c r="AZ146" s="2">
        <f t="shared" si="155"/>
        <v>0.1</v>
      </c>
      <c r="BA146" s="1">
        <f t="shared" si="151"/>
        <v>35.9564985974676</v>
      </c>
    </row>
    <row r="147" s="1" customFormat="1" spans="1:53">
      <c r="A147" s="6"/>
      <c r="B147" s="6"/>
      <c r="C147" s="9">
        <v>8</v>
      </c>
      <c r="D147" s="12">
        <v>8.12911800432258</v>
      </c>
      <c r="E147" s="13">
        <f t="shared" si="152"/>
        <v>7.23787328080645</v>
      </c>
      <c r="F147" s="9" t="s">
        <v>109</v>
      </c>
      <c r="G147" s="6">
        <v>9</v>
      </c>
      <c r="H147" s="11">
        <f t="shared" si="135"/>
        <v>8.12911800432258</v>
      </c>
      <c r="I147" s="11">
        <f t="shared" si="136"/>
        <v>281.279118004323</v>
      </c>
      <c r="J147" s="11">
        <f t="shared" si="137"/>
        <v>0.0488220648456603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1.38032944131872</v>
      </c>
      <c r="P147" s="11">
        <f t="shared" si="140"/>
        <v>0.0673905334924366</v>
      </c>
      <c r="Q147" s="16">
        <f t="shared" si="141"/>
        <v>0.0175215387080335</v>
      </c>
      <c r="R147" s="11">
        <f t="shared" si="142"/>
        <v>0.074022</v>
      </c>
      <c r="S147" s="17">
        <f t="shared" si="143"/>
        <v>0.236707177704378</v>
      </c>
      <c r="T147" s="3">
        <v>0.01</v>
      </c>
      <c r="U147" s="18">
        <f t="shared" si="144"/>
        <v>0.00236707177704378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0.00785707177704378</v>
      </c>
      <c r="AU147" s="25">
        <f t="shared" si="148"/>
        <v>28.47</v>
      </c>
      <c r="AV147" s="1">
        <f t="shared" si="149"/>
        <v>0.26</v>
      </c>
      <c r="AW147" s="2">
        <f t="shared" si="154"/>
        <v>0.4</v>
      </c>
      <c r="AX147" s="1">
        <f t="shared" si="150"/>
        <v>155.86777277753</v>
      </c>
      <c r="AZ147" s="2">
        <f t="shared" si="155"/>
        <v>0.1</v>
      </c>
      <c r="BA147" s="1">
        <f t="shared" si="151"/>
        <v>38.9669431943824</v>
      </c>
    </row>
    <row r="148" s="1" customFormat="1" spans="1:53">
      <c r="A148" s="6"/>
      <c r="B148" s="6"/>
      <c r="C148" s="9">
        <v>9</v>
      </c>
      <c r="D148" s="12">
        <v>5.21052601463333</v>
      </c>
      <c r="E148" s="13">
        <f t="shared" si="152"/>
        <v>8.12911800432258</v>
      </c>
      <c r="F148" s="9" t="s">
        <v>109</v>
      </c>
      <c r="G148" s="6">
        <v>10</v>
      </c>
      <c r="H148" s="11">
        <f t="shared" si="135"/>
        <v>5.21052601463333</v>
      </c>
      <c r="I148" s="11">
        <f t="shared" si="136"/>
        <v>278.360526014633</v>
      </c>
      <c r="J148" s="11">
        <f t="shared" si="137"/>
        <v>0.0339617431931827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1.59763890782628</v>
      </c>
      <c r="P148" s="11">
        <f t="shared" si="140"/>
        <v>0.054258602303033</v>
      </c>
      <c r="Q148" s="16">
        <f t="shared" si="141"/>
        <v>0.0141072365987886</v>
      </c>
      <c r="R148" s="11">
        <f t="shared" si="142"/>
        <v>0.074022</v>
      </c>
      <c r="S148" s="17">
        <f t="shared" si="143"/>
        <v>0.190581672999765</v>
      </c>
      <c r="T148" s="3">
        <v>0.01</v>
      </c>
      <c r="U148" s="18">
        <f t="shared" si="144"/>
        <v>0.00190581672999765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0.00739581672999765</v>
      </c>
      <c r="AU148" s="25">
        <f t="shared" si="148"/>
        <v>28.47</v>
      </c>
      <c r="AV148" s="1">
        <f t="shared" si="149"/>
        <v>0.26</v>
      </c>
      <c r="AW148" s="2">
        <f t="shared" si="154"/>
        <v>0.4</v>
      </c>
      <c r="AX148" s="1">
        <f t="shared" si="150"/>
        <v>146.717443124753</v>
      </c>
      <c r="AZ148" s="2">
        <f t="shared" si="155"/>
        <v>0.1</v>
      </c>
      <c r="BA148" s="1">
        <f t="shared" si="151"/>
        <v>36.6793607811884</v>
      </c>
    </row>
    <row r="149" s="1" customFormat="1" spans="1:53">
      <c r="A149" s="6"/>
      <c r="B149" s="6"/>
      <c r="C149" s="9">
        <v>10</v>
      </c>
      <c r="D149" s="12">
        <v>-1.77835368219355</v>
      </c>
      <c r="E149" s="13">
        <f t="shared" si="152"/>
        <v>5.21052601463333</v>
      </c>
      <c r="F149" s="9" t="s">
        <v>109</v>
      </c>
      <c r="G149" s="6">
        <v>11</v>
      </c>
      <c r="H149" s="11">
        <f t="shared" si="135"/>
        <v>-1.77835368219355</v>
      </c>
      <c r="I149" s="11">
        <f t="shared" si="136"/>
        <v>271.371646317806</v>
      </c>
      <c r="J149" s="11">
        <f t="shared" si="137"/>
        <v>0.0137961191024858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1.46621129024709</v>
      </c>
      <c r="O149" s="11">
        <f t="shared" si="153"/>
        <v>0.361869015276162</v>
      </c>
      <c r="P149" s="11">
        <f t="shared" si="140"/>
        <v>0.00499238803424918</v>
      </c>
      <c r="Q149" s="16">
        <f t="shared" si="141"/>
        <v>0.00129802088890479</v>
      </c>
      <c r="R149" s="11">
        <f t="shared" si="142"/>
        <v>0.074022</v>
      </c>
      <c r="S149" s="17">
        <f t="shared" si="143"/>
        <v>0.0175356095337168</v>
      </c>
      <c r="T149" s="3">
        <v>0.01</v>
      </c>
      <c r="U149" s="18">
        <f t="shared" si="144"/>
        <v>0.000175356095337168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0.00566535609533717</v>
      </c>
      <c r="AU149" s="25">
        <f t="shared" si="148"/>
        <v>28.47</v>
      </c>
      <c r="AV149" s="1">
        <f t="shared" si="149"/>
        <v>0.26</v>
      </c>
      <c r="AW149" s="2">
        <f t="shared" si="154"/>
        <v>0.4</v>
      </c>
      <c r="AX149" s="1">
        <f t="shared" si="150"/>
        <v>112.388745022265</v>
      </c>
      <c r="AZ149" s="2">
        <f t="shared" si="155"/>
        <v>0.1</v>
      </c>
      <c r="BA149" s="1">
        <f t="shared" si="151"/>
        <v>28.0971862555662</v>
      </c>
    </row>
    <row r="150" s="1" customFormat="1" spans="1:54">
      <c r="A150" s="6"/>
      <c r="B150" s="6"/>
      <c r="C150" s="9">
        <v>11</v>
      </c>
      <c r="D150" s="12">
        <v>-6.78210710723333</v>
      </c>
      <c r="E150" s="13">
        <f t="shared" si="152"/>
        <v>-1.77835368219355</v>
      </c>
      <c r="F150" s="9" t="s">
        <v>111</v>
      </c>
      <c r="G150" s="6">
        <v>12</v>
      </c>
      <c r="H150" s="11">
        <f t="shared" si="135"/>
        <v>-6.78210710723333</v>
      </c>
      <c r="I150" s="11">
        <f t="shared" si="136"/>
        <v>266.367892892767</v>
      </c>
      <c r="J150" s="11">
        <f t="shared" si="137"/>
        <v>0.00703135133000676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0.641576627241913</v>
      </c>
      <c r="P150" s="11">
        <f t="shared" si="140"/>
        <v>0.00451115067125868</v>
      </c>
      <c r="Q150" s="16">
        <f t="shared" si="141"/>
        <v>0.00117289917452726</v>
      </c>
      <c r="R150" s="11">
        <f t="shared" si="142"/>
        <v>0.074022</v>
      </c>
      <c r="S150" s="17">
        <f t="shared" si="143"/>
        <v>0.0158452780866129</v>
      </c>
      <c r="T150" s="3">
        <v>0.01</v>
      </c>
      <c r="U150" s="18">
        <f t="shared" si="144"/>
        <v>0.000158452780866129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0.00564845278086613</v>
      </c>
      <c r="AU150" s="25">
        <f t="shared" si="148"/>
        <v>28.47</v>
      </c>
      <c r="AV150" s="1">
        <f t="shared" si="149"/>
        <v>0.26</v>
      </c>
      <c r="AW150" s="2">
        <f t="shared" si="154"/>
        <v>0.4</v>
      </c>
      <c r="AX150" s="1">
        <f t="shared" si="150"/>
        <v>112.053418827733</v>
      </c>
      <c r="AY150" s="1">
        <f>SUM(AX139:AX150)</f>
        <v>1473.82026263622</v>
      </c>
      <c r="AZ150" s="2">
        <f t="shared" si="155"/>
        <v>0.1</v>
      </c>
      <c r="BA150" s="1">
        <f t="shared" si="151"/>
        <v>28.0133547069333</v>
      </c>
      <c r="BB150" s="1">
        <f>SUM(BA139:BA150)</f>
        <v>368.455065659055</v>
      </c>
    </row>
    <row r="151" s="1" customFormat="1" spans="1:46">
      <c r="A151" s="6"/>
      <c r="B151" s="6"/>
      <c r="C151" s="9">
        <v>12</v>
      </c>
      <c r="D151" s="12">
        <v>-14.7551873477419</v>
      </c>
      <c r="E151" s="13">
        <f t="shared" si="152"/>
        <v>-6.78210710723333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177.7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27.9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999.3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211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1635.45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11.7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2.7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43944117.8441179</v>
      </c>
      <c r="J16" s="7" t="s">
        <v>35</v>
      </c>
      <c r="K16" s="7">
        <f>I16/(10000*1000)</f>
        <v>4.39441178441179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30849100.3563414</v>
      </c>
      <c r="J17" s="7" t="s">
        <v>35</v>
      </c>
      <c r="K17" s="7">
        <f>I17/(10000*1000)</f>
        <v>3.08491003563414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-2.98</v>
      </c>
      <c r="E29" s="9"/>
      <c r="F29" s="9"/>
      <c r="G29" s="6">
        <v>1</v>
      </c>
      <c r="H29" s="11">
        <f t="shared" ref="H29:H40" si="0">E30</f>
        <v>-2.98</v>
      </c>
      <c r="I29" s="11">
        <f t="shared" ref="I29:I40" si="1">H29+273.15</f>
        <v>270.17</v>
      </c>
      <c r="J29" s="11">
        <f t="shared" ref="J29:J40" si="2">EXP(($C$18*(I29-$C$16))/($C$19*I29*$C$16))</f>
        <v>0.0117611624123323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0.0116836367500977</v>
      </c>
      <c r="Q29" s="16">
        <f t="shared" ref="Q29:Q40" si="6">P29*$B$31</f>
        <v>0.0015188727775127</v>
      </c>
      <c r="R29" s="11">
        <f t="shared" ref="R29:R40" si="7">L29*$B$31</f>
        <v>0.129143083333333</v>
      </c>
      <c r="S29" s="17">
        <f t="shared" ref="S29:S40" si="8">Q29/R29</f>
        <v>0.0117611624123323</v>
      </c>
      <c r="T29" s="3">
        <v>0.01</v>
      </c>
      <c r="U29" s="18">
        <f t="shared" ref="U29:U40" si="9">S29*T29</f>
        <v>0.000117611624123323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0.0220176116241233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2.325</v>
      </c>
      <c r="AU29" s="1">
        <f t="shared" ref="AU29:AU40" si="17">AT29*10000*AS29*0.67*AR29*AQ29</f>
        <v>4429.34101426045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-2.63786124748387</v>
      </c>
      <c r="E30" s="13">
        <f t="shared" ref="E30:E41" si="18">D29</f>
        <v>-2.98</v>
      </c>
      <c r="F30" s="9" t="s">
        <v>109</v>
      </c>
      <c r="G30" s="6">
        <v>2</v>
      </c>
      <c r="H30" s="11">
        <f t="shared" si="0"/>
        <v>-2.63786124748387</v>
      </c>
      <c r="I30" s="11">
        <f t="shared" si="1"/>
        <v>270.512138752516</v>
      </c>
      <c r="J30" s="11">
        <f t="shared" si="2"/>
        <v>0.0123096666898331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1.97513302991657</v>
      </c>
      <c r="P30" s="11">
        <f t="shared" si="5"/>
        <v>0.024313229266353</v>
      </c>
      <c r="Q30" s="16">
        <f t="shared" si="6"/>
        <v>0.0031607198046259</v>
      </c>
      <c r="R30" s="11">
        <f t="shared" si="7"/>
        <v>0.129143083333333</v>
      </c>
      <c r="S30" s="17">
        <f t="shared" si="8"/>
        <v>0.0244745573904854</v>
      </c>
      <c r="T30" s="3">
        <v>0.01</v>
      </c>
      <c r="U30" s="18">
        <f t="shared" si="9"/>
        <v>0.000244745573904854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0.0221447455739049</v>
      </c>
      <c r="AR30" s="25">
        <f t="shared" si="15"/>
        <v>99.3408333333333</v>
      </c>
      <c r="AS30" s="1">
        <f t="shared" si="16"/>
        <v>0.13</v>
      </c>
      <c r="AT30" s="2">
        <f>$E$4/12</f>
        <v>2.325</v>
      </c>
      <c r="AU30" s="1">
        <f t="shared" si="17"/>
        <v>4454.91688632531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-0.163768704892857</v>
      </c>
      <c r="E31" s="13">
        <f t="shared" si="18"/>
        <v>-2.63786124748387</v>
      </c>
      <c r="F31" s="9" t="s">
        <v>109</v>
      </c>
      <c r="G31" s="6">
        <v>3</v>
      </c>
      <c r="H31" s="11">
        <f t="shared" si="0"/>
        <v>-0.163768704892857</v>
      </c>
      <c r="I31" s="11">
        <f t="shared" si="1"/>
        <v>272.986231295107</v>
      </c>
      <c r="J31" s="11">
        <f t="shared" si="2"/>
        <v>0.0170576719702841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2.94422813398355</v>
      </c>
      <c r="P31" s="11">
        <f t="shared" si="5"/>
        <v>0.050221677715173</v>
      </c>
      <c r="Q31" s="16">
        <f t="shared" si="6"/>
        <v>0.00652881810297249</v>
      </c>
      <c r="R31" s="11">
        <f t="shared" si="7"/>
        <v>0.129143083333333</v>
      </c>
      <c r="S31" s="17">
        <f t="shared" si="8"/>
        <v>0.0505549188888488</v>
      </c>
      <c r="T31" s="3">
        <v>0.01</v>
      </c>
      <c r="U31" s="18">
        <f t="shared" si="9"/>
        <v>0.000505549188888488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0.0224055491888885</v>
      </c>
      <c r="AR31" s="25">
        <f t="shared" si="15"/>
        <v>99.3408333333333</v>
      </c>
      <c r="AS31" s="1">
        <f t="shared" si="16"/>
        <v>0.13</v>
      </c>
      <c r="AT31" s="2">
        <f>$E$4/12</f>
        <v>2.325</v>
      </c>
      <c r="AU31" s="1">
        <f t="shared" si="17"/>
        <v>4507.3834375678</v>
      </c>
    </row>
    <row r="32" s="1" customFormat="1" spans="1:47">
      <c r="A32" s="6"/>
      <c r="B32" s="6"/>
      <c r="C32" s="9">
        <v>3</v>
      </c>
      <c r="D32" s="12">
        <v>7.18241899035484</v>
      </c>
      <c r="E32" s="13">
        <f t="shared" si="18"/>
        <v>-0.163768704892857</v>
      </c>
      <c r="F32" s="9" t="s">
        <v>109</v>
      </c>
      <c r="G32" s="6">
        <v>4</v>
      </c>
      <c r="H32" s="11">
        <f t="shared" si="0"/>
        <v>7.18241899035484</v>
      </c>
      <c r="I32" s="11">
        <f t="shared" si="1"/>
        <v>280.332418990355</v>
      </c>
      <c r="J32" s="11">
        <f t="shared" si="2"/>
        <v>0.0434357017262919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3.88741478960171</v>
      </c>
      <c r="P32" s="11">
        <f t="shared" si="5"/>
        <v>0.168852589287516</v>
      </c>
      <c r="Q32" s="16">
        <f t="shared" si="6"/>
        <v>0.021950836607377</v>
      </c>
      <c r="R32" s="11">
        <f t="shared" si="7"/>
        <v>0.129143083333333</v>
      </c>
      <c r="S32" s="17">
        <f t="shared" si="8"/>
        <v>0.169972994610322</v>
      </c>
      <c r="T32" s="3">
        <v>0.01</v>
      </c>
      <c r="U32" s="18">
        <f t="shared" si="9"/>
        <v>0.00169972994610322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0.0235997299461032</v>
      </c>
      <c r="AR32" s="25">
        <f t="shared" si="15"/>
        <v>99.3408333333333</v>
      </c>
      <c r="AS32" s="1">
        <f t="shared" si="16"/>
        <v>0.13</v>
      </c>
      <c r="AT32" s="2">
        <f>$E$4/12</f>
        <v>2.325</v>
      </c>
      <c r="AU32" s="1">
        <f t="shared" si="17"/>
        <v>4747.61993082016</v>
      </c>
    </row>
    <row r="33" s="1" customFormat="1" spans="1:47">
      <c r="A33" s="6"/>
      <c r="B33" s="6"/>
      <c r="C33" s="9">
        <v>4</v>
      </c>
      <c r="D33" s="12">
        <v>14.2560610621</v>
      </c>
      <c r="E33" s="13">
        <f t="shared" si="18"/>
        <v>7.18241899035484</v>
      </c>
      <c r="F33" s="9" t="s">
        <v>109</v>
      </c>
      <c r="G33" s="6">
        <v>5</v>
      </c>
      <c r="H33" s="11">
        <f t="shared" si="0"/>
        <v>14.2560610621</v>
      </c>
      <c r="I33" s="11">
        <f t="shared" si="1"/>
        <v>287.4060610621</v>
      </c>
      <c r="J33" s="11">
        <f t="shared" si="2"/>
        <v>0.102118213410576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3.53263409029848</v>
      </c>
      <c r="O33" s="11">
        <f t="shared" si="19"/>
        <v>1.17933644334904</v>
      </c>
      <c r="P33" s="11">
        <f t="shared" si="5"/>
        <v>0.120431730604787</v>
      </c>
      <c r="Q33" s="16">
        <f t="shared" si="6"/>
        <v>0.0156561249786223</v>
      </c>
      <c r="R33" s="11">
        <f t="shared" si="7"/>
        <v>0.129143083333333</v>
      </c>
      <c r="S33" s="17">
        <f t="shared" si="8"/>
        <v>0.121230843917611</v>
      </c>
      <c r="T33" s="3">
        <v>0.01</v>
      </c>
      <c r="U33" s="18">
        <f t="shared" si="9"/>
        <v>0.00121230843917611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0.0306623084391761</v>
      </c>
      <c r="AR33" s="25">
        <f t="shared" si="15"/>
        <v>99.3408333333333</v>
      </c>
      <c r="AS33" s="1">
        <f t="shared" si="16"/>
        <v>0.13</v>
      </c>
      <c r="AT33" s="2">
        <f>$E$4/12</f>
        <v>2.325</v>
      </c>
      <c r="AU33" s="1">
        <f t="shared" si="17"/>
        <v>6168.41747779511</v>
      </c>
    </row>
    <row r="34" s="1" customFormat="1" spans="1:47">
      <c r="A34" s="6"/>
      <c r="B34" s="6"/>
      <c r="C34" s="9">
        <v>5</v>
      </c>
      <c r="D34" s="12">
        <v>16.5719855294193</v>
      </c>
      <c r="E34" s="13">
        <f t="shared" si="18"/>
        <v>14.2560610621</v>
      </c>
      <c r="F34" s="9" t="s">
        <v>111</v>
      </c>
      <c r="G34" s="6">
        <v>6</v>
      </c>
      <c r="H34" s="11">
        <f t="shared" si="0"/>
        <v>16.5719855294193</v>
      </c>
      <c r="I34" s="11">
        <f t="shared" si="1"/>
        <v>289.721985529419</v>
      </c>
      <c r="J34" s="11">
        <f t="shared" si="2"/>
        <v>0.133879467883183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2.05231304607759</v>
      </c>
      <c r="P34" s="11">
        <f t="shared" si="5"/>
        <v>0.274762578538582</v>
      </c>
      <c r="Q34" s="16">
        <f t="shared" si="6"/>
        <v>0.0357191352100157</v>
      </c>
      <c r="R34" s="11">
        <f t="shared" si="7"/>
        <v>0.129143083333333</v>
      </c>
      <c r="S34" s="17">
        <f t="shared" si="8"/>
        <v>0.276585739538373</v>
      </c>
      <c r="T34" s="3">
        <v>0.01</v>
      </c>
      <c r="U34" s="18">
        <f t="shared" si="9"/>
        <v>0.00276585739538373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0.0322158573953837</v>
      </c>
      <c r="AR34" s="25">
        <f t="shared" si="15"/>
        <v>99.3408333333333</v>
      </c>
      <c r="AS34" s="1">
        <f t="shared" si="16"/>
        <v>0.13</v>
      </c>
      <c r="AT34" s="2">
        <f>$E$4/12</f>
        <v>2.325</v>
      </c>
      <c r="AU34" s="1">
        <f t="shared" si="17"/>
        <v>6480.94901967464</v>
      </c>
    </row>
    <row r="35" s="1" customFormat="1" spans="1:47">
      <c r="A35" s="6"/>
      <c r="B35" s="6"/>
      <c r="C35" s="9">
        <v>6</v>
      </c>
      <c r="D35" s="12">
        <v>21.2659571216667</v>
      </c>
      <c r="E35" s="13">
        <f t="shared" si="18"/>
        <v>16.5719855294193</v>
      </c>
      <c r="F35" s="9" t="s">
        <v>109</v>
      </c>
      <c r="G35" s="6">
        <v>7</v>
      </c>
      <c r="H35" s="11">
        <f t="shared" si="0"/>
        <v>21.2659571216667</v>
      </c>
      <c r="I35" s="11">
        <f t="shared" si="1"/>
        <v>294.415957121667</v>
      </c>
      <c r="J35" s="11">
        <f t="shared" si="2"/>
        <v>0.228778233302552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2.77095880087234</v>
      </c>
      <c r="P35" s="11">
        <f t="shared" si="5"/>
        <v>0.633935059017733</v>
      </c>
      <c r="Q35" s="16">
        <f t="shared" si="6"/>
        <v>0.0824115576723053</v>
      </c>
      <c r="R35" s="11">
        <f t="shared" si="7"/>
        <v>0.129143083333333</v>
      </c>
      <c r="S35" s="17">
        <f t="shared" si="8"/>
        <v>0.638141474906494</v>
      </c>
      <c r="T35" s="3">
        <v>0.01</v>
      </c>
      <c r="U35" s="18">
        <f t="shared" si="9"/>
        <v>0.00638141474906494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0.0358314147490649</v>
      </c>
      <c r="AR35" s="25">
        <f t="shared" si="15"/>
        <v>99.3408333333333</v>
      </c>
      <c r="AS35" s="1">
        <f t="shared" si="16"/>
        <v>0.13</v>
      </c>
      <c r="AT35" s="2">
        <f>$E$4/12</f>
        <v>2.325</v>
      </c>
      <c r="AU35" s="1">
        <f t="shared" si="17"/>
        <v>7208.30023058096</v>
      </c>
    </row>
    <row r="36" s="1" customFormat="1" spans="1:47">
      <c r="A36" s="6"/>
      <c r="B36" s="6"/>
      <c r="C36" s="9">
        <v>7</v>
      </c>
      <c r="D36" s="12">
        <v>23.2045532422581</v>
      </c>
      <c r="E36" s="13">
        <f t="shared" si="18"/>
        <v>21.2659571216667</v>
      </c>
      <c r="F36" s="9" t="s">
        <v>109</v>
      </c>
      <c r="G36" s="6">
        <v>8</v>
      </c>
      <c r="H36" s="11">
        <f t="shared" si="0"/>
        <v>23.2045532422581</v>
      </c>
      <c r="I36" s="11">
        <f t="shared" si="1"/>
        <v>296.354553242258</v>
      </c>
      <c r="J36" s="11">
        <f t="shared" si="2"/>
        <v>0.284032820894838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3.13043207518794</v>
      </c>
      <c r="P36" s="11">
        <f t="shared" si="5"/>
        <v>0.889145452935313</v>
      </c>
      <c r="Q36" s="16">
        <f t="shared" si="6"/>
        <v>0.115588908881591</v>
      </c>
      <c r="R36" s="11">
        <f t="shared" si="7"/>
        <v>0.129143083333333</v>
      </c>
      <c r="S36" s="17">
        <f t="shared" si="8"/>
        <v>0.895045293159391</v>
      </c>
      <c r="T36" s="3">
        <v>0.01</v>
      </c>
      <c r="U36" s="18">
        <f t="shared" si="9"/>
        <v>0.00895045293159391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0.0384004529315939</v>
      </c>
      <c r="AR36" s="25">
        <f t="shared" si="15"/>
        <v>99.3408333333333</v>
      </c>
      <c r="AS36" s="1">
        <f t="shared" si="16"/>
        <v>0.13</v>
      </c>
      <c r="AT36" s="2">
        <f>$E$4/12</f>
        <v>2.325</v>
      </c>
      <c r="AU36" s="1">
        <f t="shared" si="17"/>
        <v>7725.1204190436</v>
      </c>
    </row>
    <row r="37" s="1" customFormat="1" spans="1:47">
      <c r="A37" s="6"/>
      <c r="B37" s="6"/>
      <c r="C37" s="9">
        <v>8</v>
      </c>
      <c r="D37" s="12">
        <v>22.1199182832258</v>
      </c>
      <c r="E37" s="13">
        <f t="shared" si="18"/>
        <v>23.2045532422581</v>
      </c>
      <c r="F37" s="9" t="s">
        <v>109</v>
      </c>
      <c r="G37" s="6">
        <v>9</v>
      </c>
      <c r="H37" s="11">
        <f t="shared" si="0"/>
        <v>22.1199182832258</v>
      </c>
      <c r="I37" s="11">
        <f t="shared" si="1"/>
        <v>295.269918283226</v>
      </c>
      <c r="J37" s="11">
        <f t="shared" si="2"/>
        <v>0.251740943663058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3.23469495558596</v>
      </c>
      <c r="P37" s="11">
        <f t="shared" si="5"/>
        <v>0.814305160581343</v>
      </c>
      <c r="Q37" s="16">
        <f t="shared" si="6"/>
        <v>0.105859670875575</v>
      </c>
      <c r="R37" s="11">
        <f t="shared" si="7"/>
        <v>0.129143083333333</v>
      </c>
      <c r="S37" s="17">
        <f t="shared" si="8"/>
        <v>0.819708405151971</v>
      </c>
      <c r="T37" s="3">
        <v>0.01</v>
      </c>
      <c r="U37" s="18">
        <f t="shared" si="9"/>
        <v>0.00819708405151971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0.0357470840515197</v>
      </c>
      <c r="AR37" s="25">
        <f t="shared" si="15"/>
        <v>99.3408333333333</v>
      </c>
      <c r="AS37" s="1">
        <f t="shared" si="16"/>
        <v>0.13</v>
      </c>
      <c r="AT37" s="2">
        <f>$E$4/12</f>
        <v>2.325</v>
      </c>
      <c r="AU37" s="1">
        <f t="shared" si="17"/>
        <v>7191.33520168614</v>
      </c>
    </row>
    <row r="38" s="1" customFormat="1" spans="1:47">
      <c r="A38" s="6"/>
      <c r="B38" s="6"/>
      <c r="C38" s="9">
        <v>9</v>
      </c>
      <c r="D38" s="12">
        <v>17.2557706723333</v>
      </c>
      <c r="E38" s="13">
        <f t="shared" si="18"/>
        <v>22.1199182832258</v>
      </c>
      <c r="F38" s="9" t="s">
        <v>109</v>
      </c>
      <c r="G38" s="6">
        <v>10</v>
      </c>
      <c r="H38" s="11">
        <f t="shared" si="0"/>
        <v>17.2557706723333</v>
      </c>
      <c r="I38" s="11">
        <f t="shared" si="1"/>
        <v>290.405770672333</v>
      </c>
      <c r="J38" s="11">
        <f t="shared" si="2"/>
        <v>0.144903974760259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3.41379812833795</v>
      </c>
      <c r="P38" s="11">
        <f t="shared" si="5"/>
        <v>0.494672917825302</v>
      </c>
      <c r="Q38" s="16">
        <f t="shared" si="6"/>
        <v>0.0643074793172892</v>
      </c>
      <c r="R38" s="11">
        <f t="shared" si="7"/>
        <v>0.129143083333333</v>
      </c>
      <c r="S38" s="17">
        <f t="shared" si="8"/>
        <v>0.497955272999827</v>
      </c>
      <c r="T38" s="3">
        <v>0.01</v>
      </c>
      <c r="U38" s="18">
        <f t="shared" si="9"/>
        <v>0.00497955272999827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0.0268795527299983</v>
      </c>
      <c r="AR38" s="25">
        <f t="shared" si="15"/>
        <v>99.3408333333333</v>
      </c>
      <c r="AS38" s="1">
        <f t="shared" si="16"/>
        <v>0.13</v>
      </c>
      <c r="AT38" s="2">
        <f>$E$4/12</f>
        <v>2.325</v>
      </c>
      <c r="AU38" s="1">
        <f t="shared" si="17"/>
        <v>5407.43053263382</v>
      </c>
    </row>
    <row r="39" s="1" customFormat="1" spans="1:47">
      <c r="A39" s="6"/>
      <c r="B39" s="6"/>
      <c r="C39" s="9">
        <v>10</v>
      </c>
      <c r="D39" s="12">
        <v>11.1038650224194</v>
      </c>
      <c r="E39" s="13">
        <f t="shared" si="18"/>
        <v>17.2557706723333</v>
      </c>
      <c r="F39" s="9" t="s">
        <v>109</v>
      </c>
      <c r="G39" s="6">
        <v>11</v>
      </c>
      <c r="H39" s="11">
        <f t="shared" si="0"/>
        <v>11.1038650224194</v>
      </c>
      <c r="I39" s="11">
        <f t="shared" si="1"/>
        <v>284.253865022419</v>
      </c>
      <c r="J39" s="11">
        <f t="shared" si="2"/>
        <v>0.0701365216276012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2.77316894998702</v>
      </c>
      <c r="O39" s="11">
        <f t="shared" si="19"/>
        <v>1.13936459385897</v>
      </c>
      <c r="P39" s="11">
        <f t="shared" si="5"/>
        <v>0.0799110694789124</v>
      </c>
      <c r="Q39" s="16">
        <f t="shared" si="6"/>
        <v>0.0103884390322586</v>
      </c>
      <c r="R39" s="11">
        <f t="shared" si="7"/>
        <v>0.129143083333333</v>
      </c>
      <c r="S39" s="17">
        <f t="shared" si="8"/>
        <v>0.080441311792478</v>
      </c>
      <c r="T39" s="3">
        <v>0.01</v>
      </c>
      <c r="U39" s="18">
        <f t="shared" si="9"/>
        <v>0.00080441311792478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0.0227044131179248</v>
      </c>
      <c r="AR39" s="25">
        <f t="shared" si="15"/>
        <v>99.3408333333333</v>
      </c>
      <c r="AS39" s="1">
        <f t="shared" si="16"/>
        <v>0.13</v>
      </c>
      <c r="AT39" s="2">
        <f>$E$4/12</f>
        <v>2.325</v>
      </c>
      <c r="AU39" s="1">
        <f t="shared" si="17"/>
        <v>4567.50668259376</v>
      </c>
    </row>
    <row r="40" s="1" customFormat="1" spans="1:48">
      <c r="A40" s="6"/>
      <c r="B40" s="6"/>
      <c r="C40" s="9">
        <v>11</v>
      </c>
      <c r="D40" s="12">
        <v>5.0850129637</v>
      </c>
      <c r="E40" s="13">
        <f t="shared" si="18"/>
        <v>11.1038650224194</v>
      </c>
      <c r="F40" s="9" t="s">
        <v>111</v>
      </c>
      <c r="G40" s="6">
        <v>12</v>
      </c>
      <c r="H40" s="11">
        <f t="shared" si="0"/>
        <v>5.0850129637</v>
      </c>
      <c r="I40" s="11">
        <f t="shared" si="1"/>
        <v>278.2350129637</v>
      </c>
      <c r="J40" s="11">
        <f t="shared" si="2"/>
        <v>0.033430059562661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2.05286185771339</v>
      </c>
      <c r="P40" s="11">
        <f t="shared" si="5"/>
        <v>0.0686272941772733</v>
      </c>
      <c r="Q40" s="16">
        <f t="shared" si="6"/>
        <v>0.00892154824304553</v>
      </c>
      <c r="R40" s="11">
        <f t="shared" si="7"/>
        <v>0.129143083333333</v>
      </c>
      <c r="S40" s="17">
        <f t="shared" si="8"/>
        <v>0.0690826640712767</v>
      </c>
      <c r="T40" s="3">
        <v>0.01</v>
      </c>
      <c r="U40" s="18">
        <f t="shared" si="9"/>
        <v>0.000690826640712767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0.0225908266407128</v>
      </c>
      <c r="AR40" s="25">
        <f t="shared" si="15"/>
        <v>99.3408333333333</v>
      </c>
      <c r="AS40" s="1">
        <f t="shared" si="16"/>
        <v>0.13</v>
      </c>
      <c r="AT40" s="2">
        <f>$E$4/12</f>
        <v>2.325</v>
      </c>
      <c r="AU40" s="1">
        <f t="shared" si="17"/>
        <v>4544.65619132479</v>
      </c>
      <c r="AV40" s="1">
        <f>SUM(AU29:AU40)</f>
        <v>67432.9770243065</v>
      </c>
    </row>
    <row r="41" s="1" customFormat="1" spans="1:46">
      <c r="A41" s="6"/>
      <c r="B41" s="6"/>
      <c r="C41" s="9">
        <v>12</v>
      </c>
      <c r="D41" s="12">
        <v>-0.244548305612903</v>
      </c>
      <c r="E41" s="13">
        <f t="shared" si="18"/>
        <v>5.0850129637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-2.98</v>
      </c>
      <c r="E44" s="9"/>
      <c r="F44" s="9"/>
      <c r="G44" s="6">
        <v>1</v>
      </c>
      <c r="H44" s="11">
        <f t="shared" ref="H44:H55" si="20">E45</f>
        <v>-2.98</v>
      </c>
      <c r="I44" s="11">
        <f t="shared" ref="I44:I55" si="21">H44+273.15</f>
        <v>270.17</v>
      </c>
      <c r="J44" s="11">
        <f t="shared" ref="J44:J55" si="22">EXP(($C$18*(I44-$C$16))/($C$19*I44*$C$16))</f>
        <v>0.0117611624123323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0.0104823614222707</v>
      </c>
      <c r="Q44" s="16">
        <f t="shared" ref="Q44:Q55" si="26">P44*$B$46</f>
        <v>0.00136270698489519</v>
      </c>
      <c r="R44" s="11">
        <f t="shared" ref="R44:R55" si="27">L44*$B$46</f>
        <v>0.115864991666667</v>
      </c>
      <c r="S44" s="17">
        <f t="shared" ref="S44:S55" si="28">Q44/R44</f>
        <v>0.0117611624123323</v>
      </c>
      <c r="T44" s="3">
        <v>0.01</v>
      </c>
      <c r="U44" s="18">
        <f t="shared" ref="U44:U55" si="29">S44*T44</f>
        <v>0.000117611624123323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0.0192176116241233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14.8083333333333</v>
      </c>
      <c r="AU44" s="1">
        <f t="shared" ref="AU44:AU55" si="37">AT44*10000*AS44*0.67*AR44*AQ44</f>
        <v>22091.8777606185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-2.63786124748387</v>
      </c>
      <c r="E45" s="13">
        <f t="shared" ref="E45:E56" si="38">D44</f>
        <v>-2.98</v>
      </c>
      <c r="F45" s="9" t="s">
        <v>109</v>
      </c>
      <c r="G45" s="6">
        <v>2</v>
      </c>
      <c r="H45" s="11">
        <f t="shared" si="20"/>
        <v>-2.63786124748387</v>
      </c>
      <c r="I45" s="11">
        <f t="shared" si="21"/>
        <v>270.512138752516</v>
      </c>
      <c r="J45" s="11">
        <f t="shared" si="22"/>
        <v>0.0123096666898331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1.77205597191106</v>
      </c>
      <c r="P45" s="11">
        <f t="shared" si="25"/>
        <v>0.0218134183699534</v>
      </c>
      <c r="Q45" s="16">
        <f t="shared" si="26"/>
        <v>0.00283574438809394</v>
      </c>
      <c r="R45" s="11">
        <f t="shared" si="27"/>
        <v>0.115864991666667</v>
      </c>
      <c r="S45" s="17">
        <f t="shared" si="28"/>
        <v>0.0244745573904853</v>
      </c>
      <c r="T45" s="3">
        <v>0.01</v>
      </c>
      <c r="U45" s="18">
        <f t="shared" si="29"/>
        <v>0.000244745573904853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0.0193447455739049</v>
      </c>
      <c r="AR45" s="25">
        <f t="shared" si="35"/>
        <v>89.1269166666667</v>
      </c>
      <c r="AS45" s="1">
        <f t="shared" si="36"/>
        <v>0.13</v>
      </c>
      <c r="AT45" s="2">
        <f>$E$3/12</f>
        <v>14.8083333333333</v>
      </c>
      <c r="AU45" s="1">
        <f t="shared" si="37"/>
        <v>22238.0263941081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-0.163768704892857</v>
      </c>
      <c r="E46" s="13">
        <f t="shared" si="38"/>
        <v>-2.63786124748387</v>
      </c>
      <c r="F46" s="9" t="s">
        <v>109</v>
      </c>
      <c r="G46" s="6">
        <v>3</v>
      </c>
      <c r="H46" s="11">
        <f t="shared" si="20"/>
        <v>-0.163768704892857</v>
      </c>
      <c r="I46" s="11">
        <f t="shared" si="21"/>
        <v>272.986231295107</v>
      </c>
      <c r="J46" s="11">
        <f t="shared" si="22"/>
        <v>0.0170576719702841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2.64151172020778</v>
      </c>
      <c r="P46" s="11">
        <f t="shared" si="25"/>
        <v>0.0450580404289651</v>
      </c>
      <c r="Q46" s="16">
        <f t="shared" si="26"/>
        <v>0.00585754525576547</v>
      </c>
      <c r="R46" s="11">
        <f t="shared" si="27"/>
        <v>0.115864991666667</v>
      </c>
      <c r="S46" s="17">
        <f t="shared" si="28"/>
        <v>0.0505549188888486</v>
      </c>
      <c r="T46" s="3">
        <v>0.01</v>
      </c>
      <c r="U46" s="18">
        <f t="shared" si="29"/>
        <v>0.000505549188888486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0.0196055491888885</v>
      </c>
      <c r="AR46" s="25">
        <f t="shared" si="35"/>
        <v>89.1269166666667</v>
      </c>
      <c r="AS46" s="1">
        <f t="shared" si="36"/>
        <v>0.13</v>
      </c>
      <c r="AT46" s="2">
        <f>$E$3/12</f>
        <v>14.8083333333333</v>
      </c>
      <c r="AU46" s="1">
        <f t="shared" si="37"/>
        <v>22537.8368853615</v>
      </c>
    </row>
    <row r="47" s="1" customFormat="1" spans="1:47">
      <c r="A47" s="6"/>
      <c r="B47" s="6"/>
      <c r="C47" s="9">
        <v>3</v>
      </c>
      <c r="D47" s="12">
        <v>7.18241899035484</v>
      </c>
      <c r="E47" s="13">
        <f t="shared" si="38"/>
        <v>-0.163768704892857</v>
      </c>
      <c r="F47" s="9" t="s">
        <v>109</v>
      </c>
      <c r="G47" s="6">
        <v>4</v>
      </c>
      <c r="H47" s="11">
        <f t="shared" si="20"/>
        <v>7.18241899035484</v>
      </c>
      <c r="I47" s="11">
        <f t="shared" si="21"/>
        <v>280.332418990355</v>
      </c>
      <c r="J47" s="11">
        <f t="shared" si="22"/>
        <v>0.0434357017262919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3.48772284644548</v>
      </c>
      <c r="P47" s="11">
        <f t="shared" si="25"/>
        <v>0.151491689262179</v>
      </c>
      <c r="Q47" s="16">
        <f t="shared" si="26"/>
        <v>0.0196939196040833</v>
      </c>
      <c r="R47" s="11">
        <f t="shared" si="27"/>
        <v>0.115864991666667</v>
      </c>
      <c r="S47" s="17">
        <f t="shared" si="28"/>
        <v>0.169972994610321</v>
      </c>
      <c r="T47" s="3">
        <v>0.01</v>
      </c>
      <c r="U47" s="18">
        <f t="shared" si="29"/>
        <v>0.00169972994610321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0.0207997299461032</v>
      </c>
      <c r="AR47" s="25">
        <f t="shared" si="35"/>
        <v>89.1269166666667</v>
      </c>
      <c r="AS47" s="1">
        <f t="shared" si="36"/>
        <v>0.13</v>
      </c>
      <c r="AT47" s="2">
        <f>$E$3/12</f>
        <v>14.8083333333333</v>
      </c>
      <c r="AU47" s="1">
        <f t="shared" si="37"/>
        <v>23910.6242966418</v>
      </c>
    </row>
    <row r="48" s="1" customFormat="1" spans="1:47">
      <c r="A48" s="6"/>
      <c r="B48" s="6"/>
      <c r="C48" s="9">
        <v>4</v>
      </c>
      <c r="D48" s="12">
        <v>14.2560610621</v>
      </c>
      <c r="E48" s="13">
        <f t="shared" si="38"/>
        <v>7.18241899035484</v>
      </c>
      <c r="F48" s="9" t="s">
        <v>109</v>
      </c>
      <c r="G48" s="6">
        <v>5</v>
      </c>
      <c r="H48" s="11">
        <f t="shared" si="20"/>
        <v>14.2560610621</v>
      </c>
      <c r="I48" s="11">
        <f t="shared" si="21"/>
        <v>287.4060610621</v>
      </c>
      <c r="J48" s="11">
        <f t="shared" si="22"/>
        <v>0.102118213410576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3.16941959932413</v>
      </c>
      <c r="O48" s="11">
        <f t="shared" si="39"/>
        <v>1.05808072452583</v>
      </c>
      <c r="P48" s="11">
        <f t="shared" si="25"/>
        <v>0.108049313232746</v>
      </c>
      <c r="Q48" s="16">
        <f t="shared" si="26"/>
        <v>0.0140464107202569</v>
      </c>
      <c r="R48" s="11">
        <f t="shared" si="27"/>
        <v>0.115864991666667</v>
      </c>
      <c r="S48" s="17">
        <f t="shared" si="28"/>
        <v>0.12123084391761</v>
      </c>
      <c r="T48" s="3">
        <v>0.01</v>
      </c>
      <c r="U48" s="18">
        <f t="shared" si="29"/>
        <v>0.0012123084391761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0.0292623084391761</v>
      </c>
      <c r="AR48" s="25">
        <f t="shared" si="35"/>
        <v>89.1269166666667</v>
      </c>
      <c r="AS48" s="1">
        <f t="shared" si="36"/>
        <v>0.13</v>
      </c>
      <c r="AT48" s="2">
        <f>$E$3/12</f>
        <v>14.8083333333333</v>
      </c>
      <c r="AU48" s="1">
        <f t="shared" si="37"/>
        <v>33638.901320095</v>
      </c>
    </row>
    <row r="49" s="1" customFormat="1" spans="1:47">
      <c r="A49" s="6"/>
      <c r="B49" s="6"/>
      <c r="C49" s="9">
        <v>5</v>
      </c>
      <c r="D49" s="12">
        <v>16.5719855294193</v>
      </c>
      <c r="E49" s="13">
        <f t="shared" si="38"/>
        <v>14.2560610621</v>
      </c>
      <c r="F49" s="9" t="s">
        <v>111</v>
      </c>
      <c r="G49" s="6">
        <v>6</v>
      </c>
      <c r="H49" s="11">
        <f t="shared" si="20"/>
        <v>16.5719855294193</v>
      </c>
      <c r="I49" s="11">
        <f t="shared" si="21"/>
        <v>289.721985529419</v>
      </c>
      <c r="J49" s="11">
        <f t="shared" si="22"/>
        <v>0.133879467883183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1.84130057795975</v>
      </c>
      <c r="P49" s="11">
        <f t="shared" si="25"/>
        <v>0.246512341590249</v>
      </c>
      <c r="Q49" s="16">
        <f t="shared" si="26"/>
        <v>0.0320466044067324</v>
      </c>
      <c r="R49" s="11">
        <f t="shared" si="27"/>
        <v>0.115864991666667</v>
      </c>
      <c r="S49" s="17">
        <f t="shared" si="28"/>
        <v>0.276585739538372</v>
      </c>
      <c r="T49" s="3">
        <v>0.01</v>
      </c>
      <c r="U49" s="18">
        <f t="shared" si="29"/>
        <v>0.00276585739538372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0.0308158573953837</v>
      </c>
      <c r="AR49" s="25">
        <f t="shared" si="35"/>
        <v>89.1269166666667</v>
      </c>
      <c r="AS49" s="1">
        <f t="shared" si="36"/>
        <v>0.13</v>
      </c>
      <c r="AT49" s="2">
        <f>$E$3/12</f>
        <v>14.8083333333333</v>
      </c>
      <c r="AU49" s="1">
        <f t="shared" si="37"/>
        <v>35424.80553686</v>
      </c>
    </row>
    <row r="50" s="1" customFormat="1" spans="1:47">
      <c r="A50" s="6"/>
      <c r="B50" s="6"/>
      <c r="C50" s="9">
        <v>6</v>
      </c>
      <c r="D50" s="12">
        <v>21.2659571216667</v>
      </c>
      <c r="E50" s="13">
        <f t="shared" si="38"/>
        <v>16.5719855294193</v>
      </c>
      <c r="F50" s="9" t="s">
        <v>109</v>
      </c>
      <c r="G50" s="6">
        <v>7</v>
      </c>
      <c r="H50" s="11">
        <f t="shared" si="20"/>
        <v>21.2659571216667</v>
      </c>
      <c r="I50" s="11">
        <f t="shared" si="21"/>
        <v>294.415957121667</v>
      </c>
      <c r="J50" s="11">
        <f t="shared" si="22"/>
        <v>0.228778233302552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2.48605740303617</v>
      </c>
      <c r="P50" s="11">
        <f t="shared" si="25"/>
        <v>0.568755820555347</v>
      </c>
      <c r="Q50" s="16">
        <f t="shared" si="26"/>
        <v>0.0739382566721951</v>
      </c>
      <c r="R50" s="11">
        <f t="shared" si="27"/>
        <v>0.115864991666667</v>
      </c>
      <c r="S50" s="17">
        <f t="shared" si="28"/>
        <v>0.63814147490649</v>
      </c>
      <c r="T50" s="3">
        <v>0.01</v>
      </c>
      <c r="U50" s="18">
        <f t="shared" si="29"/>
        <v>0.0063814147490649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0.0344314147490649</v>
      </c>
      <c r="AR50" s="25">
        <f t="shared" si="35"/>
        <v>89.1269166666667</v>
      </c>
      <c r="AS50" s="1">
        <f t="shared" si="36"/>
        <v>0.13</v>
      </c>
      <c r="AT50" s="2">
        <f>$E$3/12</f>
        <v>14.8083333333333</v>
      </c>
      <c r="AU50" s="1">
        <f t="shared" si="37"/>
        <v>39581.1207260881</v>
      </c>
    </row>
    <row r="51" s="1" customFormat="1" spans="1:47">
      <c r="A51" s="6"/>
      <c r="B51" s="6"/>
      <c r="C51" s="9">
        <v>7</v>
      </c>
      <c r="D51" s="12">
        <v>23.2045532422581</v>
      </c>
      <c r="E51" s="13">
        <f t="shared" si="38"/>
        <v>21.2659571216667</v>
      </c>
      <c r="F51" s="9" t="s">
        <v>109</v>
      </c>
      <c r="G51" s="6">
        <v>8</v>
      </c>
      <c r="H51" s="11">
        <f t="shared" si="20"/>
        <v>23.2045532422581</v>
      </c>
      <c r="I51" s="11">
        <f t="shared" si="21"/>
        <v>296.354553242258</v>
      </c>
      <c r="J51" s="11">
        <f t="shared" si="22"/>
        <v>0.284032820894838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2.80857074914749</v>
      </c>
      <c r="P51" s="11">
        <f t="shared" si="25"/>
        <v>0.797726272563091</v>
      </c>
      <c r="Q51" s="16">
        <f t="shared" si="26"/>
        <v>0.103704415433202</v>
      </c>
      <c r="R51" s="11">
        <f t="shared" si="27"/>
        <v>0.115864991666667</v>
      </c>
      <c r="S51" s="17">
        <f t="shared" si="28"/>
        <v>0.895045293159386</v>
      </c>
      <c r="T51" s="3">
        <v>0.01</v>
      </c>
      <c r="U51" s="18">
        <f t="shared" si="29"/>
        <v>0.00895045293159386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0.0370004529315939</v>
      </c>
      <c r="AR51" s="25">
        <f t="shared" si="35"/>
        <v>89.1269166666667</v>
      </c>
      <c r="AS51" s="1">
        <f t="shared" si="36"/>
        <v>0.13</v>
      </c>
      <c r="AT51" s="2">
        <f>$E$3/12</f>
        <v>14.8083333333333</v>
      </c>
      <c r="AU51" s="1">
        <f t="shared" si="37"/>
        <v>42534.3949726937</v>
      </c>
    </row>
    <row r="52" s="1" customFormat="1" spans="1:47">
      <c r="A52" s="6"/>
      <c r="B52" s="6"/>
      <c r="C52" s="9">
        <v>8</v>
      </c>
      <c r="D52" s="12">
        <v>22.1199182832258</v>
      </c>
      <c r="E52" s="13">
        <f t="shared" si="38"/>
        <v>23.2045532422581</v>
      </c>
      <c r="F52" s="9" t="s">
        <v>109</v>
      </c>
      <c r="G52" s="6">
        <v>9</v>
      </c>
      <c r="H52" s="11">
        <f t="shared" si="20"/>
        <v>22.1199182832258</v>
      </c>
      <c r="I52" s="11">
        <f t="shared" si="21"/>
        <v>295.269918283226</v>
      </c>
      <c r="J52" s="11">
        <f t="shared" si="22"/>
        <v>0.251740943663058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2.90211364325107</v>
      </c>
      <c r="P52" s="11">
        <f t="shared" si="25"/>
        <v>0.730580827169458</v>
      </c>
      <c r="Q52" s="16">
        <f t="shared" si="26"/>
        <v>0.0949755075320296</v>
      </c>
      <c r="R52" s="11">
        <f t="shared" si="27"/>
        <v>0.115864991666667</v>
      </c>
      <c r="S52" s="17">
        <f t="shared" si="28"/>
        <v>0.819708405151967</v>
      </c>
      <c r="T52" s="3">
        <v>0.01</v>
      </c>
      <c r="U52" s="18">
        <f t="shared" si="29"/>
        <v>0.00819708405151967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0.0344970840515197</v>
      </c>
      <c r="AR52" s="25">
        <f t="shared" si="35"/>
        <v>89.1269166666667</v>
      </c>
      <c r="AS52" s="1">
        <f t="shared" si="36"/>
        <v>0.13</v>
      </c>
      <c r="AT52" s="2">
        <f>$E$3/12</f>
        <v>14.8083333333333</v>
      </c>
      <c r="AU52" s="1">
        <f t="shared" si="37"/>
        <v>39656.6118032746</v>
      </c>
    </row>
    <row r="53" s="1" customFormat="1" spans="1:47">
      <c r="A53" s="6"/>
      <c r="B53" s="6"/>
      <c r="C53" s="9">
        <v>9</v>
      </c>
      <c r="D53" s="12">
        <v>17.2557706723333</v>
      </c>
      <c r="E53" s="13">
        <f t="shared" si="38"/>
        <v>22.1199182832258</v>
      </c>
      <c r="F53" s="9" t="s">
        <v>109</v>
      </c>
      <c r="G53" s="6">
        <v>10</v>
      </c>
      <c r="H53" s="11">
        <f t="shared" si="20"/>
        <v>17.2557706723333</v>
      </c>
      <c r="I53" s="11">
        <f t="shared" si="21"/>
        <v>290.405770672333</v>
      </c>
      <c r="J53" s="11">
        <f t="shared" si="22"/>
        <v>0.144903974760259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3.06280198274828</v>
      </c>
      <c r="P53" s="11">
        <f t="shared" si="25"/>
        <v>0.443812181203827</v>
      </c>
      <c r="Q53" s="16">
        <f t="shared" si="26"/>
        <v>0.0576955835564975</v>
      </c>
      <c r="R53" s="11">
        <f t="shared" si="27"/>
        <v>0.115864991666667</v>
      </c>
      <c r="S53" s="17">
        <f t="shared" si="28"/>
        <v>0.497955272999824</v>
      </c>
      <c r="T53" s="3">
        <v>0.01</v>
      </c>
      <c r="U53" s="18">
        <f t="shared" si="29"/>
        <v>0.00497955272999824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0.0240795527299982</v>
      </c>
      <c r="AR53" s="25">
        <f t="shared" si="35"/>
        <v>89.1269166666667</v>
      </c>
      <c r="AS53" s="1">
        <f t="shared" si="36"/>
        <v>0.13</v>
      </c>
      <c r="AT53" s="2">
        <f>$E$3/12</f>
        <v>14.8083333333333</v>
      </c>
      <c r="AU53" s="1">
        <f t="shared" si="37"/>
        <v>27680.9910537338</v>
      </c>
    </row>
    <row r="54" s="1" customFormat="1" spans="1:47">
      <c r="A54" s="6"/>
      <c r="B54" s="6"/>
      <c r="C54" s="9">
        <v>10</v>
      </c>
      <c r="D54" s="12">
        <v>11.1038650224194</v>
      </c>
      <c r="E54" s="13">
        <f t="shared" si="38"/>
        <v>17.2557706723333</v>
      </c>
      <c r="F54" s="9" t="s">
        <v>109</v>
      </c>
      <c r="G54" s="6">
        <v>11</v>
      </c>
      <c r="H54" s="11">
        <f t="shared" si="20"/>
        <v>11.1038650224194</v>
      </c>
      <c r="I54" s="11">
        <f t="shared" si="21"/>
        <v>284.253865022419</v>
      </c>
      <c r="J54" s="11">
        <f t="shared" si="22"/>
        <v>0.0701365216276012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2.48804031146723</v>
      </c>
      <c r="O54" s="11">
        <f t="shared" si="39"/>
        <v>1.02221865674389</v>
      </c>
      <c r="P54" s="11">
        <f t="shared" si="25"/>
        <v>0.0716948609268553</v>
      </c>
      <c r="Q54" s="16">
        <f t="shared" si="26"/>
        <v>0.00932033192049118</v>
      </c>
      <c r="R54" s="11">
        <f t="shared" si="27"/>
        <v>0.115864991666667</v>
      </c>
      <c r="S54" s="17">
        <f t="shared" si="28"/>
        <v>0.0804413117924776</v>
      </c>
      <c r="T54" s="3">
        <v>0.01</v>
      </c>
      <c r="U54" s="18">
        <f t="shared" si="29"/>
        <v>0.000804413117924776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0.0199044131179248</v>
      </c>
      <c r="AR54" s="25">
        <f t="shared" si="35"/>
        <v>89.1269166666667</v>
      </c>
      <c r="AS54" s="1">
        <f t="shared" si="36"/>
        <v>0.13</v>
      </c>
      <c r="AT54" s="2">
        <f>$E$3/12</f>
        <v>14.8083333333333</v>
      </c>
      <c r="AU54" s="1">
        <f t="shared" si="37"/>
        <v>22881.4001499578</v>
      </c>
    </row>
    <row r="55" s="1" customFormat="1" spans="1:48">
      <c r="A55" s="6"/>
      <c r="B55" s="6"/>
      <c r="C55" s="9">
        <v>11</v>
      </c>
      <c r="D55" s="12">
        <v>5.0850129637</v>
      </c>
      <c r="E55" s="13">
        <f t="shared" si="38"/>
        <v>11.1038650224194</v>
      </c>
      <c r="F55" s="9" t="s">
        <v>111</v>
      </c>
      <c r="G55" s="6">
        <v>12</v>
      </c>
      <c r="H55" s="11">
        <f t="shared" si="20"/>
        <v>5.0850129637</v>
      </c>
      <c r="I55" s="11">
        <f t="shared" si="21"/>
        <v>278.2350129637</v>
      </c>
      <c r="J55" s="11">
        <f t="shared" si="22"/>
        <v>0.033430059562661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1.8417929624837</v>
      </c>
      <c r="P55" s="11">
        <f t="shared" si="25"/>
        <v>0.0615712484379199</v>
      </c>
      <c r="Q55" s="16">
        <f t="shared" si="26"/>
        <v>0.00800426229692959</v>
      </c>
      <c r="R55" s="11">
        <f t="shared" si="27"/>
        <v>0.115864991666667</v>
      </c>
      <c r="S55" s="17">
        <f t="shared" si="28"/>
        <v>0.0690826640712763</v>
      </c>
      <c r="T55" s="3">
        <v>0.01</v>
      </c>
      <c r="U55" s="18">
        <f t="shared" si="29"/>
        <v>0.000690826640712764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0.0197908266407128</v>
      </c>
      <c r="AR55" s="25">
        <f t="shared" si="35"/>
        <v>89.1269166666667</v>
      </c>
      <c r="AS55" s="1">
        <f t="shared" si="36"/>
        <v>0.13</v>
      </c>
      <c r="AT55" s="2">
        <f>$E$3/12</f>
        <v>14.8083333333333</v>
      </c>
      <c r="AU55" s="1">
        <f t="shared" si="37"/>
        <v>22750.8252055314</v>
      </c>
      <c r="AV55" s="1">
        <f>SUM(AU44:AU55)</f>
        <v>354927.416104964</v>
      </c>
    </row>
    <row r="56" s="1" customFormat="1" spans="1:46">
      <c r="A56" s="6"/>
      <c r="B56" s="6"/>
      <c r="C56" s="9">
        <v>12</v>
      </c>
      <c r="D56" s="12">
        <v>-0.244548305612903</v>
      </c>
      <c r="E56" s="13">
        <f t="shared" si="38"/>
        <v>5.0850129637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-2.98</v>
      </c>
      <c r="E60" s="9"/>
      <c r="F60" s="9"/>
      <c r="G60" s="6">
        <v>1</v>
      </c>
      <c r="H60" s="11">
        <f t="shared" ref="H60:H71" si="40">E61</f>
        <v>-2.98</v>
      </c>
      <c r="I60" s="11">
        <f t="shared" ref="I60:I71" si="41">H60+273.15</f>
        <v>270.17</v>
      </c>
      <c r="J60" s="11">
        <f t="shared" ref="J60:J71" si="42">EXP(($C$18*(I60-$C$16))/($C$19*I60*$C$16))</f>
        <v>0.0117611624123323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0.0162268757802949</v>
      </c>
      <c r="Q60" s="16">
        <f t="shared" ref="Q60:Q71" si="46">P60*$B$62</f>
        <v>0.00162268757802949</v>
      </c>
      <c r="R60" s="11">
        <f t="shared" ref="R60:R71" si="47">L60*$B$62</f>
        <v>0.13797</v>
      </c>
      <c r="S60" s="17">
        <f t="shared" ref="S60:S71" si="48">Q60/R60</f>
        <v>0.0117611624123323</v>
      </c>
      <c r="T60" s="3">
        <v>0.01</v>
      </c>
      <c r="U60" s="18">
        <f t="shared" ref="U60:U71" si="49">S60*T60</f>
        <v>0.000117611624123323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0.0124176116241233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0.1</v>
      </c>
      <c r="AU60" s="1">
        <f t="shared" ref="AU60:AU71" si="57">AT60*10000*AS60*0.67*AR60*AQ60</f>
        <v>114.78827767728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-2.63786124748387</v>
      </c>
      <c r="E61" s="13">
        <f t="shared" ref="E61:E72" si="58">D60</f>
        <v>-2.98</v>
      </c>
      <c r="F61" s="9" t="s">
        <v>109</v>
      </c>
      <c r="G61" s="6">
        <v>2</v>
      </c>
      <c r="H61" s="11">
        <f t="shared" si="40"/>
        <v>-2.63786124748387</v>
      </c>
      <c r="I61" s="11">
        <f t="shared" si="41"/>
        <v>270.512138752516</v>
      </c>
      <c r="J61" s="11">
        <f t="shared" si="42"/>
        <v>0.0123096666898331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2.7431731242197</v>
      </c>
      <c r="P61" s="11">
        <f t="shared" si="45"/>
        <v>0.0337675468316526</v>
      </c>
      <c r="Q61" s="16">
        <f t="shared" si="46"/>
        <v>0.00337675468316526</v>
      </c>
      <c r="R61" s="11">
        <f t="shared" si="47"/>
        <v>0.13797</v>
      </c>
      <c r="S61" s="17">
        <f t="shared" si="48"/>
        <v>0.0244745573904853</v>
      </c>
      <c r="T61" s="3">
        <v>0.01</v>
      </c>
      <c r="U61" s="18">
        <f t="shared" si="49"/>
        <v>0.000244745573904853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0.0125447455739049</v>
      </c>
      <c r="AR61" s="25">
        <f t="shared" si="55"/>
        <v>137.97</v>
      </c>
      <c r="AS61" s="1">
        <f t="shared" si="56"/>
        <v>0.1</v>
      </c>
      <c r="AT61" s="2">
        <f>$E$5/12</f>
        <v>0.1</v>
      </c>
      <c r="AU61" s="1">
        <f t="shared" si="57"/>
        <v>115.963502637721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-0.163768704892857</v>
      </c>
      <c r="E62" s="13">
        <f t="shared" si="58"/>
        <v>-2.63786124748387</v>
      </c>
      <c r="F62" s="9" t="s">
        <v>109</v>
      </c>
      <c r="G62" s="6">
        <v>3</v>
      </c>
      <c r="H62" s="11">
        <f t="shared" si="40"/>
        <v>-0.163768704892857</v>
      </c>
      <c r="I62" s="11">
        <f t="shared" si="41"/>
        <v>272.986231295107</v>
      </c>
      <c r="J62" s="11">
        <f t="shared" si="42"/>
        <v>0.0170576719702841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4.08910557738805</v>
      </c>
      <c r="P62" s="11">
        <f t="shared" si="45"/>
        <v>0.0697506215909446</v>
      </c>
      <c r="Q62" s="16">
        <f t="shared" si="46"/>
        <v>0.00697506215909446</v>
      </c>
      <c r="R62" s="11">
        <f t="shared" si="47"/>
        <v>0.13797</v>
      </c>
      <c r="S62" s="17">
        <f t="shared" si="48"/>
        <v>0.0505549188888487</v>
      </c>
      <c r="T62" s="3">
        <v>0.01</v>
      </c>
      <c r="U62" s="18">
        <f t="shared" si="49"/>
        <v>0.000505549188888487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0.0128055491888885</v>
      </c>
      <c r="AR62" s="25">
        <f t="shared" si="55"/>
        <v>137.97</v>
      </c>
      <c r="AS62" s="1">
        <f t="shared" si="56"/>
        <v>0.1</v>
      </c>
      <c r="AT62" s="2">
        <f>$E$5/12</f>
        <v>0.1</v>
      </c>
      <c r="AU62" s="1">
        <f t="shared" si="57"/>
        <v>118.374368646593</v>
      </c>
    </row>
    <row r="63" s="1" customFormat="1" spans="1:47">
      <c r="A63" s="6"/>
      <c r="B63" s="6"/>
      <c r="C63" s="9">
        <v>3</v>
      </c>
      <c r="D63" s="12">
        <v>7.18241899035484</v>
      </c>
      <c r="E63" s="13">
        <f t="shared" si="58"/>
        <v>-0.163768704892857</v>
      </c>
      <c r="F63" s="9" t="s">
        <v>109</v>
      </c>
      <c r="G63" s="6">
        <v>4</v>
      </c>
      <c r="H63" s="11">
        <f t="shared" si="40"/>
        <v>7.18241899035484</v>
      </c>
      <c r="I63" s="11">
        <f t="shared" si="41"/>
        <v>280.332418990355</v>
      </c>
      <c r="J63" s="11">
        <f t="shared" si="42"/>
        <v>0.0434357017262919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5.39905495579711</v>
      </c>
      <c r="P63" s="11">
        <f t="shared" si="45"/>
        <v>0.234511740663861</v>
      </c>
      <c r="Q63" s="16">
        <f t="shared" si="46"/>
        <v>0.0234511740663861</v>
      </c>
      <c r="R63" s="11">
        <f t="shared" si="47"/>
        <v>0.13797</v>
      </c>
      <c r="S63" s="17">
        <f t="shared" si="48"/>
        <v>0.169972994610322</v>
      </c>
      <c r="T63" s="3">
        <v>0.01</v>
      </c>
      <c r="U63" s="18">
        <f t="shared" si="49"/>
        <v>0.00169972994610322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0.0139997299461032</v>
      </c>
      <c r="AR63" s="25">
        <f t="shared" si="55"/>
        <v>137.97</v>
      </c>
      <c r="AS63" s="1">
        <f t="shared" si="56"/>
        <v>0.1</v>
      </c>
      <c r="AT63" s="2">
        <f>$E$5/12</f>
        <v>0.1</v>
      </c>
      <c r="AU63" s="1">
        <f t="shared" si="57"/>
        <v>129.413363624479</v>
      </c>
    </row>
    <row r="64" s="1" customFormat="1" spans="1:47">
      <c r="A64" s="6"/>
      <c r="B64" s="6"/>
      <c r="C64" s="9">
        <v>4</v>
      </c>
      <c r="D64" s="12">
        <v>14.2560610621</v>
      </c>
      <c r="E64" s="13">
        <f t="shared" si="58"/>
        <v>7.18241899035484</v>
      </c>
      <c r="F64" s="9" t="s">
        <v>109</v>
      </c>
      <c r="G64" s="6">
        <v>5</v>
      </c>
      <c r="H64" s="11">
        <f t="shared" si="40"/>
        <v>14.2560610621</v>
      </c>
      <c r="I64" s="11">
        <f t="shared" si="41"/>
        <v>287.4060610621</v>
      </c>
      <c r="J64" s="11">
        <f t="shared" si="42"/>
        <v>0.102118213410576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4.90631605437658</v>
      </c>
      <c r="O64" s="11">
        <f t="shared" si="59"/>
        <v>1.63792716075666</v>
      </c>
      <c r="P64" s="11">
        <f t="shared" si="45"/>
        <v>0.167262195353127</v>
      </c>
      <c r="Q64" s="16">
        <f t="shared" si="46"/>
        <v>0.0167262195353127</v>
      </c>
      <c r="R64" s="11">
        <f t="shared" si="47"/>
        <v>0.13797</v>
      </c>
      <c r="S64" s="17">
        <f t="shared" si="48"/>
        <v>0.121230843917611</v>
      </c>
      <c r="T64" s="3">
        <v>0.01</v>
      </c>
      <c r="U64" s="18">
        <f t="shared" si="49"/>
        <v>0.00121230843917611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0.0192623084391761</v>
      </c>
      <c r="AR64" s="25">
        <f t="shared" si="55"/>
        <v>137.97</v>
      </c>
      <c r="AS64" s="1">
        <f t="shared" si="56"/>
        <v>0.1</v>
      </c>
      <c r="AT64" s="2">
        <f>$E$5/12</f>
        <v>0.1</v>
      </c>
      <c r="AU64" s="1">
        <f t="shared" si="57"/>
        <v>178.06058658866</v>
      </c>
    </row>
    <row r="65" s="1" customFormat="1" spans="1:47">
      <c r="A65" s="6"/>
      <c r="B65" s="6"/>
      <c r="C65" s="9">
        <v>5</v>
      </c>
      <c r="D65" s="12">
        <v>16.5719855294193</v>
      </c>
      <c r="E65" s="13">
        <f t="shared" si="58"/>
        <v>14.2560610621</v>
      </c>
      <c r="F65" s="9" t="s">
        <v>111</v>
      </c>
      <c r="G65" s="6">
        <v>6</v>
      </c>
      <c r="H65" s="11">
        <f t="shared" si="40"/>
        <v>16.5719855294193</v>
      </c>
      <c r="I65" s="11">
        <f t="shared" si="41"/>
        <v>289.721985529419</v>
      </c>
      <c r="J65" s="11">
        <f t="shared" si="42"/>
        <v>0.133879467883183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2.85036496540353</v>
      </c>
      <c r="P65" s="11">
        <f t="shared" si="45"/>
        <v>0.381605344841093</v>
      </c>
      <c r="Q65" s="16">
        <f t="shared" si="46"/>
        <v>0.0381605344841093</v>
      </c>
      <c r="R65" s="11">
        <f t="shared" si="47"/>
        <v>0.13797</v>
      </c>
      <c r="S65" s="17">
        <f t="shared" si="48"/>
        <v>0.276585739538373</v>
      </c>
      <c r="T65" s="3">
        <v>0.01</v>
      </c>
      <c r="U65" s="18">
        <f t="shared" si="49"/>
        <v>0.00276585739538373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0.0208158573953837</v>
      </c>
      <c r="AR65" s="25">
        <f t="shared" si="55"/>
        <v>137.97</v>
      </c>
      <c r="AS65" s="1">
        <f t="shared" si="56"/>
        <v>0.1</v>
      </c>
      <c r="AT65" s="2">
        <f>$E$5/12</f>
        <v>0.1</v>
      </c>
      <c r="AU65" s="1">
        <f t="shared" si="57"/>
        <v>192.421577604353</v>
      </c>
    </row>
    <row r="66" s="1" customFormat="1" spans="1:47">
      <c r="A66" s="6"/>
      <c r="B66" s="6"/>
      <c r="C66" s="9">
        <v>6</v>
      </c>
      <c r="D66" s="12">
        <v>21.2659571216667</v>
      </c>
      <c r="E66" s="13">
        <f t="shared" si="58"/>
        <v>16.5719855294193</v>
      </c>
      <c r="F66" s="9" t="s">
        <v>109</v>
      </c>
      <c r="G66" s="6">
        <v>7</v>
      </c>
      <c r="H66" s="11">
        <f t="shared" si="40"/>
        <v>21.2659571216667</v>
      </c>
      <c r="I66" s="11">
        <f t="shared" si="41"/>
        <v>294.415957121667</v>
      </c>
      <c r="J66" s="11">
        <f t="shared" si="42"/>
        <v>0.228778233302552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3.84845962056244</v>
      </c>
      <c r="P66" s="11">
        <f t="shared" si="45"/>
        <v>0.880443792928487</v>
      </c>
      <c r="Q66" s="16">
        <f t="shared" si="46"/>
        <v>0.0880443792928487</v>
      </c>
      <c r="R66" s="11">
        <f t="shared" si="47"/>
        <v>0.13797</v>
      </c>
      <c r="S66" s="17">
        <f t="shared" si="48"/>
        <v>0.638141474906492</v>
      </c>
      <c r="T66" s="3">
        <v>0.01</v>
      </c>
      <c r="U66" s="18">
        <f t="shared" si="49"/>
        <v>0.00638141474906492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0.0244314147490649</v>
      </c>
      <c r="AR66" s="25">
        <f t="shared" si="55"/>
        <v>137.97</v>
      </c>
      <c r="AS66" s="1">
        <f t="shared" si="56"/>
        <v>0.1</v>
      </c>
      <c r="AT66" s="2">
        <f>$E$5/12</f>
        <v>0.1</v>
      </c>
      <c r="AU66" s="1">
        <f t="shared" si="57"/>
        <v>225.843753626209</v>
      </c>
    </row>
    <row r="67" s="1" customFormat="1" spans="1:47">
      <c r="A67" s="6"/>
      <c r="B67" s="6"/>
      <c r="C67" s="9">
        <v>7</v>
      </c>
      <c r="D67" s="12">
        <v>23.2045532422581</v>
      </c>
      <c r="E67" s="13">
        <f t="shared" si="58"/>
        <v>21.2659571216667</v>
      </c>
      <c r="F67" s="9" t="s">
        <v>109</v>
      </c>
      <c r="G67" s="6">
        <v>8</v>
      </c>
      <c r="H67" s="11">
        <f t="shared" si="40"/>
        <v>23.2045532422581</v>
      </c>
      <c r="I67" s="11">
        <f t="shared" si="41"/>
        <v>296.354553242258</v>
      </c>
      <c r="J67" s="11">
        <f t="shared" si="42"/>
        <v>0.284032820894838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4.34771582763395</v>
      </c>
      <c r="P67" s="11">
        <f t="shared" si="45"/>
        <v>1.23489399097201</v>
      </c>
      <c r="Q67" s="16">
        <f t="shared" si="46"/>
        <v>0.123489399097201</v>
      </c>
      <c r="R67" s="11">
        <f t="shared" si="47"/>
        <v>0.13797</v>
      </c>
      <c r="S67" s="17">
        <f t="shared" si="48"/>
        <v>0.895045293159388</v>
      </c>
      <c r="T67" s="3">
        <v>0.01</v>
      </c>
      <c r="U67" s="18">
        <f t="shared" si="49"/>
        <v>0.00895045293159388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0.0270004529315939</v>
      </c>
      <c r="AR67" s="25">
        <f t="shared" si="55"/>
        <v>137.97</v>
      </c>
      <c r="AS67" s="1">
        <f t="shared" si="56"/>
        <v>0.1</v>
      </c>
      <c r="AT67" s="2">
        <f>$E$5/12</f>
        <v>0.1</v>
      </c>
      <c r="AU67" s="1">
        <f t="shared" si="57"/>
        <v>249.591916895125</v>
      </c>
    </row>
    <row r="68" s="1" customFormat="1" spans="1:47">
      <c r="A68" s="6"/>
      <c r="B68" s="6"/>
      <c r="C68" s="9">
        <v>8</v>
      </c>
      <c r="D68" s="12">
        <v>22.1199182832258</v>
      </c>
      <c r="E68" s="13">
        <f t="shared" si="58"/>
        <v>23.2045532422581</v>
      </c>
      <c r="F68" s="9" t="s">
        <v>109</v>
      </c>
      <c r="G68" s="6">
        <v>9</v>
      </c>
      <c r="H68" s="11">
        <f t="shared" si="40"/>
        <v>22.1199182832258</v>
      </c>
      <c r="I68" s="11">
        <f t="shared" si="41"/>
        <v>295.269918283226</v>
      </c>
      <c r="J68" s="11">
        <f t="shared" si="42"/>
        <v>0.251740943663058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4.49252183666195</v>
      </c>
      <c r="P68" s="11">
        <f t="shared" si="45"/>
        <v>1.13095168658817</v>
      </c>
      <c r="Q68" s="16">
        <f t="shared" si="46"/>
        <v>0.113095168658817</v>
      </c>
      <c r="R68" s="11">
        <f t="shared" si="47"/>
        <v>0.13797</v>
      </c>
      <c r="S68" s="17">
        <f t="shared" si="48"/>
        <v>0.819708405151969</v>
      </c>
      <c r="T68" s="3">
        <v>0.01</v>
      </c>
      <c r="U68" s="18">
        <f t="shared" si="49"/>
        <v>0.00819708405151969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0.0204970840515197</v>
      </c>
      <c r="AR68" s="25">
        <f t="shared" si="55"/>
        <v>137.97</v>
      </c>
      <c r="AS68" s="1">
        <f t="shared" si="56"/>
        <v>0.1</v>
      </c>
      <c r="AT68" s="2">
        <f>$E$5/12</f>
        <v>0.1</v>
      </c>
      <c r="AU68" s="1">
        <f t="shared" si="57"/>
        <v>189.474840001408</v>
      </c>
    </row>
    <row r="69" s="1" customFormat="1" spans="1:47">
      <c r="A69" s="6"/>
      <c r="B69" s="6"/>
      <c r="C69" s="9">
        <v>9</v>
      </c>
      <c r="D69" s="12">
        <v>17.2557706723333</v>
      </c>
      <c r="E69" s="13">
        <f t="shared" si="58"/>
        <v>22.1199182832258</v>
      </c>
      <c r="F69" s="9" t="s">
        <v>109</v>
      </c>
      <c r="G69" s="6">
        <v>10</v>
      </c>
      <c r="H69" s="11">
        <f t="shared" si="40"/>
        <v>17.2557706723333</v>
      </c>
      <c r="I69" s="11">
        <f t="shared" si="41"/>
        <v>290.405770672333</v>
      </c>
      <c r="J69" s="11">
        <f t="shared" si="42"/>
        <v>0.144903974760259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4.74127015007377</v>
      </c>
      <c r="P69" s="11">
        <f t="shared" si="45"/>
        <v>0.687028890157859</v>
      </c>
      <c r="Q69" s="16">
        <f t="shared" si="46"/>
        <v>0.0687028890157859</v>
      </c>
      <c r="R69" s="11">
        <f t="shared" si="47"/>
        <v>0.13797</v>
      </c>
      <c r="S69" s="17">
        <f t="shared" si="48"/>
        <v>0.497955272999825</v>
      </c>
      <c r="T69" s="3">
        <v>0.01</v>
      </c>
      <c r="U69" s="18">
        <f t="shared" si="49"/>
        <v>0.00497955272999825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0.0172795527299983</v>
      </c>
      <c r="AR69" s="25">
        <f t="shared" si="55"/>
        <v>137.97</v>
      </c>
      <c r="AS69" s="1">
        <f t="shared" si="56"/>
        <v>0.1</v>
      </c>
      <c r="AT69" s="2">
        <f>$E$5/12</f>
        <v>0.1</v>
      </c>
      <c r="AU69" s="1">
        <f t="shared" si="57"/>
        <v>159.732012640577</v>
      </c>
    </row>
    <row r="70" s="1" customFormat="1" spans="1:47">
      <c r="A70" s="6"/>
      <c r="B70" s="6"/>
      <c r="C70" s="9">
        <v>10</v>
      </c>
      <c r="D70" s="12">
        <v>11.1038650224194</v>
      </c>
      <c r="E70" s="13">
        <f t="shared" si="58"/>
        <v>17.2557706723333</v>
      </c>
      <c r="F70" s="9" t="s">
        <v>109</v>
      </c>
      <c r="G70" s="6">
        <v>11</v>
      </c>
      <c r="H70" s="11">
        <f t="shared" si="40"/>
        <v>11.1038650224194</v>
      </c>
      <c r="I70" s="11">
        <f t="shared" si="41"/>
        <v>284.253865022419</v>
      </c>
      <c r="J70" s="11">
        <f t="shared" si="42"/>
        <v>0.0701365216276012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3.85152919692012</v>
      </c>
      <c r="O70" s="11">
        <f t="shared" si="59"/>
        <v>1.5824120629958</v>
      </c>
      <c r="P70" s="11">
        <f t="shared" si="45"/>
        <v>0.110984877880082</v>
      </c>
      <c r="Q70" s="16">
        <f t="shared" si="46"/>
        <v>0.0110984877880082</v>
      </c>
      <c r="R70" s="11">
        <f t="shared" si="47"/>
        <v>0.13797</v>
      </c>
      <c r="S70" s="17">
        <f t="shared" si="48"/>
        <v>0.0804413117924778</v>
      </c>
      <c r="T70" s="3">
        <v>0.01</v>
      </c>
      <c r="U70" s="18">
        <f t="shared" si="49"/>
        <v>0.000804413117924778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0.0131044131179248</v>
      </c>
      <c r="AR70" s="25">
        <f t="shared" si="55"/>
        <v>137.97</v>
      </c>
      <c r="AS70" s="1">
        <f t="shared" si="56"/>
        <v>0.1</v>
      </c>
      <c r="AT70" s="2">
        <f>$E$5/12</f>
        <v>0.1</v>
      </c>
      <c r="AU70" s="1">
        <f t="shared" si="57"/>
        <v>121.137063817965</v>
      </c>
    </row>
    <row r="71" s="1" customFormat="1" spans="1:48">
      <c r="A71" s="6"/>
      <c r="B71" s="6"/>
      <c r="C71" s="9">
        <v>11</v>
      </c>
      <c r="D71" s="12">
        <v>5.0850129637</v>
      </c>
      <c r="E71" s="13">
        <f t="shared" si="58"/>
        <v>11.1038650224194</v>
      </c>
      <c r="F71" s="9" t="s">
        <v>111</v>
      </c>
      <c r="G71" s="6">
        <v>12</v>
      </c>
      <c r="H71" s="11">
        <f t="shared" si="40"/>
        <v>5.0850129637</v>
      </c>
      <c r="I71" s="11">
        <f t="shared" si="41"/>
        <v>278.2350129637</v>
      </c>
      <c r="J71" s="11">
        <f t="shared" si="42"/>
        <v>0.033430059562661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2.85112718511571</v>
      </c>
      <c r="P71" s="11">
        <f t="shared" si="45"/>
        <v>0.0953133516191402</v>
      </c>
      <c r="Q71" s="16">
        <f t="shared" si="46"/>
        <v>0.00953133516191402</v>
      </c>
      <c r="R71" s="11">
        <f t="shared" si="47"/>
        <v>0.13797</v>
      </c>
      <c r="S71" s="17">
        <f t="shared" si="48"/>
        <v>0.0690826640712765</v>
      </c>
      <c r="T71" s="3">
        <v>0.01</v>
      </c>
      <c r="U71" s="18">
        <f t="shared" si="49"/>
        <v>0.000690826640712765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0.0129908266407128</v>
      </c>
      <c r="AR71" s="25">
        <f t="shared" si="55"/>
        <v>137.97</v>
      </c>
      <c r="AS71" s="1">
        <f t="shared" si="56"/>
        <v>0.1</v>
      </c>
      <c r="AT71" s="2">
        <f>$E$5/12</f>
        <v>0.1</v>
      </c>
      <c r="AU71" s="1">
        <f t="shared" si="57"/>
        <v>120.087071558482</v>
      </c>
      <c r="AV71" s="1">
        <f>SUM(AU60:AU71)</f>
        <v>1914.88833531885</v>
      </c>
    </row>
    <row r="72" s="1" customFormat="1" spans="1:46">
      <c r="A72" s="6"/>
      <c r="B72" s="6"/>
      <c r="C72" s="9">
        <v>12</v>
      </c>
      <c r="D72" s="12">
        <v>-0.244548305612903</v>
      </c>
      <c r="E72" s="13">
        <f t="shared" si="58"/>
        <v>5.0850129637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-2.98</v>
      </c>
      <c r="E76" s="9"/>
      <c r="F76" s="9"/>
      <c r="G76" s="6">
        <v>1</v>
      </c>
      <c r="H76" s="11">
        <f t="shared" ref="H76:H87" si="60">E77</f>
        <v>-2.98</v>
      </c>
      <c r="I76" s="11">
        <f t="shared" ref="I76:I87" si="61">H76+273.15</f>
        <v>270.17</v>
      </c>
      <c r="J76" s="11">
        <f t="shared" ref="J76:J87" si="62">EXP(($C$18*(I76-$C$16))/($C$19*I76*$C$16))</f>
        <v>0.0117611624123323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0.000920453072810817</v>
      </c>
      <c r="Q76" s="16">
        <f t="shared" ref="Q76:Q87" si="66">P76*$B$78</f>
        <v>0.000119658899465406</v>
      </c>
      <c r="R76" s="11">
        <f t="shared" ref="R76:R87" si="67">L76*$B$78</f>
        <v>0.0101740708333333</v>
      </c>
      <c r="S76" s="17">
        <f t="shared" ref="S76:S87" si="68">Q76/R76</f>
        <v>0.0117611624123323</v>
      </c>
      <c r="T76" s="3">
        <v>0.01</v>
      </c>
      <c r="U76" s="18">
        <f t="shared" ref="U76:U87" si="69">S76*T76</f>
        <v>0.000117611624123323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0.0117176116241233</v>
      </c>
      <c r="AR76" s="25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17.5833333333333</v>
      </c>
      <c r="AU76" s="1">
        <f t="shared" ref="AU76:AU87" si="77">AT76*10000*AS76*0.67*AR76*AQ76</f>
        <v>1404.46159609924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-2.63786124748387</v>
      </c>
      <c r="E77" s="13">
        <f t="shared" ref="E77:E88" si="78">D76</f>
        <v>-2.98</v>
      </c>
      <c r="F77" s="9" t="s">
        <v>109</v>
      </c>
      <c r="G77" s="6">
        <v>2</v>
      </c>
      <c r="H77" s="11">
        <f t="shared" si="60"/>
        <v>-2.63786124748387</v>
      </c>
      <c r="I77" s="11">
        <f t="shared" si="61"/>
        <v>270.512138752516</v>
      </c>
      <c r="J77" s="11">
        <f t="shared" si="62"/>
        <v>0.0123096666898331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0.155603713593856</v>
      </c>
      <c r="P77" s="11">
        <f t="shared" si="65"/>
        <v>0.00191542985004061</v>
      </c>
      <c r="Q77" s="16">
        <f t="shared" si="66"/>
        <v>0.000249005880505279</v>
      </c>
      <c r="R77" s="11">
        <f t="shared" si="67"/>
        <v>0.0101740708333333</v>
      </c>
      <c r="S77" s="17">
        <f t="shared" si="68"/>
        <v>0.0244745573904854</v>
      </c>
      <c r="T77" s="3">
        <v>0.01</v>
      </c>
      <c r="U77" s="18">
        <f t="shared" si="69"/>
        <v>0.000244745573904854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0.0118447455739049</v>
      </c>
      <c r="AR77" s="25">
        <f t="shared" si="74"/>
        <v>7.82620833333333</v>
      </c>
      <c r="AS77" s="1">
        <f t="shared" si="75"/>
        <v>0.13</v>
      </c>
      <c r="AT77" s="2">
        <f t="shared" si="76"/>
        <v>17.5833333333333</v>
      </c>
      <c r="AU77" s="1">
        <f t="shared" si="77"/>
        <v>1419.69974835725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2">
        <v>-0.163768704892857</v>
      </c>
      <c r="E78" s="13">
        <f t="shared" si="78"/>
        <v>-2.63786124748387</v>
      </c>
      <c r="F78" s="9" t="s">
        <v>109</v>
      </c>
      <c r="G78" s="6">
        <v>3</v>
      </c>
      <c r="H78" s="11">
        <f t="shared" si="60"/>
        <v>-0.163768704892857</v>
      </c>
      <c r="I78" s="11">
        <f t="shared" si="61"/>
        <v>272.986231295107</v>
      </c>
      <c r="J78" s="11">
        <f t="shared" si="62"/>
        <v>0.0170576719702841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0.231950367077148</v>
      </c>
      <c r="P78" s="11">
        <f t="shared" si="65"/>
        <v>0.00395653327498898</v>
      </c>
      <c r="Q78" s="16">
        <f t="shared" si="66"/>
        <v>0.000514349325748568</v>
      </c>
      <c r="R78" s="11">
        <f t="shared" si="67"/>
        <v>0.0101740708333333</v>
      </c>
      <c r="S78" s="17">
        <f t="shared" si="68"/>
        <v>0.0505549188888488</v>
      </c>
      <c r="T78" s="3">
        <v>0.01</v>
      </c>
      <c r="U78" s="18">
        <f t="shared" si="69"/>
        <v>0.000505549188888489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0.0121055491888885</v>
      </c>
      <c r="AR78" s="25">
        <f t="shared" si="74"/>
        <v>7.82620833333333</v>
      </c>
      <c r="AS78" s="1">
        <f t="shared" si="75"/>
        <v>0.13</v>
      </c>
      <c r="AT78" s="2">
        <f t="shared" si="76"/>
        <v>17.5833333333333</v>
      </c>
      <c r="AU78" s="1">
        <f t="shared" si="77"/>
        <v>1450.95941740228</v>
      </c>
    </row>
    <row r="79" s="1" customFormat="1" spans="1:47">
      <c r="A79" s="6"/>
      <c r="B79" s="6"/>
      <c r="C79" s="9">
        <v>3</v>
      </c>
      <c r="D79" s="12">
        <v>7.18241899035484</v>
      </c>
      <c r="E79" s="13">
        <f t="shared" si="78"/>
        <v>-0.163768704892857</v>
      </c>
      <c r="F79" s="9" t="s">
        <v>109</v>
      </c>
      <c r="G79" s="6">
        <v>4</v>
      </c>
      <c r="H79" s="11">
        <f t="shared" si="60"/>
        <v>7.18241899035484</v>
      </c>
      <c r="I79" s="11">
        <f t="shared" si="61"/>
        <v>280.332418990355</v>
      </c>
      <c r="J79" s="11">
        <f t="shared" si="62"/>
        <v>0.0434357017262919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0.306255917135493</v>
      </c>
      <c r="P79" s="11">
        <f t="shared" si="65"/>
        <v>0.0133024406686092</v>
      </c>
      <c r="Q79" s="16">
        <f t="shared" si="66"/>
        <v>0.0017293172869192</v>
      </c>
      <c r="R79" s="11">
        <f t="shared" si="67"/>
        <v>0.0101740708333333</v>
      </c>
      <c r="S79" s="17">
        <f t="shared" si="68"/>
        <v>0.169972994610322</v>
      </c>
      <c r="T79" s="3">
        <v>0.01</v>
      </c>
      <c r="U79" s="18">
        <f t="shared" si="69"/>
        <v>0.00169972994610322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0.0132997299461032</v>
      </c>
      <c r="AR79" s="25">
        <f t="shared" si="74"/>
        <v>7.82620833333333</v>
      </c>
      <c r="AS79" s="1">
        <f t="shared" si="75"/>
        <v>0.13</v>
      </c>
      <c r="AT79" s="2">
        <f t="shared" si="76"/>
        <v>17.5833333333333</v>
      </c>
      <c r="AU79" s="1">
        <f t="shared" si="77"/>
        <v>1594.0927679612</v>
      </c>
    </row>
    <row r="80" s="1" customFormat="1" spans="1:47">
      <c r="A80" s="6"/>
      <c r="B80" s="6"/>
      <c r="C80" s="9">
        <v>4</v>
      </c>
      <c r="D80" s="12">
        <v>14.2560610621</v>
      </c>
      <c r="E80" s="13">
        <f t="shared" si="78"/>
        <v>7.18241899035484</v>
      </c>
      <c r="F80" s="9" t="s">
        <v>109</v>
      </c>
      <c r="G80" s="6">
        <v>5</v>
      </c>
      <c r="H80" s="11">
        <f t="shared" si="60"/>
        <v>14.2560610621</v>
      </c>
      <c r="I80" s="11">
        <f t="shared" si="61"/>
        <v>287.4060610621</v>
      </c>
      <c r="J80" s="11">
        <f t="shared" si="62"/>
        <v>0.102118213410576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0.278305802643539</v>
      </c>
      <c r="O80" s="11">
        <f t="shared" si="79"/>
        <v>0.0929097571566775</v>
      </c>
      <c r="P80" s="11">
        <f t="shared" si="65"/>
        <v>0.00948777840925037</v>
      </c>
      <c r="Q80" s="16">
        <f t="shared" si="66"/>
        <v>0.00123341119320255</v>
      </c>
      <c r="R80" s="11">
        <f t="shared" si="67"/>
        <v>0.0101740708333333</v>
      </c>
      <c r="S80" s="17">
        <f t="shared" si="68"/>
        <v>0.121230843917611</v>
      </c>
      <c r="T80" s="3">
        <v>0.01</v>
      </c>
      <c r="U80" s="18">
        <f t="shared" si="69"/>
        <v>0.00121230843917611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0.0203123084391761</v>
      </c>
      <c r="AR80" s="25">
        <f t="shared" si="74"/>
        <v>7.82620833333333</v>
      </c>
      <c r="AS80" s="1">
        <f t="shared" si="75"/>
        <v>0.13</v>
      </c>
      <c r="AT80" s="2">
        <f t="shared" si="76"/>
        <v>17.5833333333333</v>
      </c>
      <c r="AU80" s="1">
        <f t="shared" si="77"/>
        <v>2434.6136436383</v>
      </c>
    </row>
    <row r="81" s="1" customFormat="1" spans="1:47">
      <c r="A81" s="6"/>
      <c r="B81" s="6"/>
      <c r="C81" s="9">
        <v>5</v>
      </c>
      <c r="D81" s="12">
        <v>16.5719855294193</v>
      </c>
      <c r="E81" s="13">
        <f t="shared" si="78"/>
        <v>14.2560610621</v>
      </c>
      <c r="F81" s="9" t="s">
        <v>111</v>
      </c>
      <c r="G81" s="6">
        <v>6</v>
      </c>
      <c r="H81" s="11">
        <f t="shared" si="60"/>
        <v>16.5719855294193</v>
      </c>
      <c r="I81" s="11">
        <f t="shared" si="61"/>
        <v>289.721985529419</v>
      </c>
      <c r="J81" s="11">
        <f t="shared" si="62"/>
        <v>0.133879467883183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0.16168406208076</v>
      </c>
      <c r="P81" s="11">
        <f t="shared" si="65"/>
        <v>0.0216461761965637</v>
      </c>
      <c r="Q81" s="16">
        <f t="shared" si="66"/>
        <v>0.00281400290555329</v>
      </c>
      <c r="R81" s="11">
        <f t="shared" si="67"/>
        <v>0.0101740708333333</v>
      </c>
      <c r="S81" s="17">
        <f t="shared" si="68"/>
        <v>0.276585739538373</v>
      </c>
      <c r="T81" s="3">
        <v>0.01</v>
      </c>
      <c r="U81" s="18">
        <f t="shared" si="69"/>
        <v>0.00276585739538373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0.0218658573953837</v>
      </c>
      <c r="AR81" s="25">
        <f t="shared" si="74"/>
        <v>7.82620833333333</v>
      </c>
      <c r="AS81" s="1">
        <f t="shared" si="75"/>
        <v>0.13</v>
      </c>
      <c r="AT81" s="2">
        <f t="shared" si="76"/>
        <v>17.5833333333333</v>
      </c>
      <c r="AU81" s="1">
        <f t="shared" si="77"/>
        <v>2620.82051895082</v>
      </c>
    </row>
    <row r="82" s="1" customFormat="1" spans="1:47">
      <c r="A82" s="6"/>
      <c r="B82" s="6"/>
      <c r="C82" s="9">
        <v>6</v>
      </c>
      <c r="D82" s="12">
        <v>21.2659571216667</v>
      </c>
      <c r="E82" s="13">
        <f t="shared" si="78"/>
        <v>16.5719855294193</v>
      </c>
      <c r="F82" s="9" t="s">
        <v>109</v>
      </c>
      <c r="G82" s="6">
        <v>7</v>
      </c>
      <c r="H82" s="11">
        <f t="shared" si="60"/>
        <v>21.2659571216667</v>
      </c>
      <c r="I82" s="11">
        <f t="shared" si="61"/>
        <v>294.415957121667</v>
      </c>
      <c r="J82" s="11">
        <f t="shared" si="62"/>
        <v>0.228778233302552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0.21829996921753</v>
      </c>
      <c r="P82" s="11">
        <f t="shared" si="65"/>
        <v>0.0499422812875881</v>
      </c>
      <c r="Q82" s="16">
        <f t="shared" si="66"/>
        <v>0.00649249656738645</v>
      </c>
      <c r="R82" s="11">
        <f t="shared" si="67"/>
        <v>0.0101740708333333</v>
      </c>
      <c r="S82" s="17">
        <f t="shared" si="68"/>
        <v>0.638141474906494</v>
      </c>
      <c r="T82" s="3">
        <v>0.01</v>
      </c>
      <c r="U82" s="18">
        <f t="shared" si="69"/>
        <v>0.00638141474906494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0.0254814147490649</v>
      </c>
      <c r="AR82" s="25">
        <f t="shared" si="74"/>
        <v>7.82620833333333</v>
      </c>
      <c r="AS82" s="1">
        <f t="shared" si="75"/>
        <v>0.13</v>
      </c>
      <c r="AT82" s="2">
        <f t="shared" si="76"/>
        <v>17.5833333333333</v>
      </c>
      <c r="AU82" s="1">
        <f t="shared" si="77"/>
        <v>3054.17772642862</v>
      </c>
    </row>
    <row r="83" s="1" customFormat="1" spans="1:47">
      <c r="A83" s="6"/>
      <c r="B83" s="6"/>
      <c r="C83" s="9">
        <v>7</v>
      </c>
      <c r="D83" s="12">
        <v>23.2045532422581</v>
      </c>
      <c r="E83" s="13">
        <f t="shared" si="78"/>
        <v>21.2659571216667</v>
      </c>
      <c r="F83" s="9" t="s">
        <v>109</v>
      </c>
      <c r="G83" s="6">
        <v>8</v>
      </c>
      <c r="H83" s="11">
        <f t="shared" si="60"/>
        <v>23.2045532422581</v>
      </c>
      <c r="I83" s="11">
        <f t="shared" si="61"/>
        <v>296.354553242258</v>
      </c>
      <c r="J83" s="11">
        <f t="shared" si="62"/>
        <v>0.284032820894838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0.246619771263275</v>
      </c>
      <c r="P83" s="11">
        <f t="shared" si="65"/>
        <v>0.0700481093203478</v>
      </c>
      <c r="Q83" s="16">
        <f t="shared" si="66"/>
        <v>0.00910625421164521</v>
      </c>
      <c r="R83" s="11">
        <f t="shared" si="67"/>
        <v>0.0101740708333333</v>
      </c>
      <c r="S83" s="17">
        <f t="shared" si="68"/>
        <v>0.895045293159391</v>
      </c>
      <c r="T83" s="3">
        <v>0.01</v>
      </c>
      <c r="U83" s="18">
        <f t="shared" si="69"/>
        <v>0.00895045293159391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0.0280504529315939</v>
      </c>
      <c r="AR83" s="25">
        <f t="shared" si="74"/>
        <v>7.82620833333333</v>
      </c>
      <c r="AS83" s="1">
        <f t="shared" si="75"/>
        <v>0.13</v>
      </c>
      <c r="AT83" s="2">
        <f t="shared" si="76"/>
        <v>17.5833333333333</v>
      </c>
      <c r="AU83" s="1">
        <f t="shared" si="77"/>
        <v>3362.100158236</v>
      </c>
    </row>
    <row r="84" s="1" customFormat="1" spans="1:47">
      <c r="A84" s="6"/>
      <c r="B84" s="6"/>
      <c r="C84" s="9">
        <v>8</v>
      </c>
      <c r="D84" s="12">
        <v>22.1199182832258</v>
      </c>
      <c r="E84" s="13">
        <f t="shared" si="78"/>
        <v>23.2045532422581</v>
      </c>
      <c r="F84" s="9" t="s">
        <v>109</v>
      </c>
      <c r="G84" s="6">
        <v>9</v>
      </c>
      <c r="H84" s="11">
        <f t="shared" si="60"/>
        <v>22.1199182832258</v>
      </c>
      <c r="I84" s="11">
        <f t="shared" si="61"/>
        <v>295.269918283226</v>
      </c>
      <c r="J84" s="11">
        <f t="shared" si="62"/>
        <v>0.251740943663058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0.254833745276261</v>
      </c>
      <c r="P84" s="11">
        <f t="shared" si="65"/>
        <v>0.0641520875130372</v>
      </c>
      <c r="Q84" s="16">
        <f t="shared" si="66"/>
        <v>0.00833977137669483</v>
      </c>
      <c r="R84" s="11">
        <f t="shared" si="67"/>
        <v>0.0101740708333333</v>
      </c>
      <c r="S84" s="17">
        <f t="shared" si="68"/>
        <v>0.819708405151972</v>
      </c>
      <c r="T84" s="3">
        <v>0.01</v>
      </c>
      <c r="U84" s="18">
        <f t="shared" si="69"/>
        <v>0.00819708405151972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0.0197970840515197</v>
      </c>
      <c r="AR84" s="25">
        <f t="shared" si="74"/>
        <v>7.82620833333333</v>
      </c>
      <c r="AS84" s="1">
        <f t="shared" si="75"/>
        <v>0.13</v>
      </c>
      <c r="AT84" s="2">
        <f t="shared" si="76"/>
        <v>17.5833333333333</v>
      </c>
      <c r="AU84" s="1">
        <f t="shared" si="77"/>
        <v>2372.85934685418</v>
      </c>
    </row>
    <row r="85" s="1" customFormat="1" spans="1:47">
      <c r="A85" s="6"/>
      <c r="B85" s="6"/>
      <c r="C85" s="9">
        <v>9</v>
      </c>
      <c r="D85" s="12">
        <v>17.2557706723333</v>
      </c>
      <c r="E85" s="13">
        <f t="shared" si="78"/>
        <v>22.1199182832258</v>
      </c>
      <c r="F85" s="9" t="s">
        <v>109</v>
      </c>
      <c r="G85" s="6">
        <v>10</v>
      </c>
      <c r="H85" s="11">
        <f t="shared" si="60"/>
        <v>17.2557706723333</v>
      </c>
      <c r="I85" s="11">
        <f t="shared" si="61"/>
        <v>290.405770672333</v>
      </c>
      <c r="J85" s="11">
        <f t="shared" si="62"/>
        <v>0.144903974760259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0.268943741096557</v>
      </c>
      <c r="P85" s="11">
        <f t="shared" si="65"/>
        <v>0.0389710170717851</v>
      </c>
      <c r="Q85" s="16">
        <f t="shared" si="66"/>
        <v>0.00506623221933206</v>
      </c>
      <c r="R85" s="11">
        <f t="shared" si="67"/>
        <v>0.0101740708333333</v>
      </c>
      <c r="S85" s="17">
        <f t="shared" si="68"/>
        <v>0.497955272999827</v>
      </c>
      <c r="T85" s="3">
        <v>0.01</v>
      </c>
      <c r="U85" s="18">
        <f t="shared" si="69"/>
        <v>0.00497955272999827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0.0165795527299983</v>
      </c>
      <c r="AR85" s="25">
        <f t="shared" si="74"/>
        <v>7.82620833333333</v>
      </c>
      <c r="AS85" s="1">
        <f t="shared" si="75"/>
        <v>0.13</v>
      </c>
      <c r="AT85" s="2">
        <f t="shared" si="76"/>
        <v>17.5833333333333</v>
      </c>
      <c r="AU85" s="1">
        <f t="shared" si="77"/>
        <v>1987.20915462387</v>
      </c>
    </row>
    <row r="86" s="1" customFormat="1" spans="1:47">
      <c r="A86" s="6"/>
      <c r="B86" s="6"/>
      <c r="C86" s="9">
        <v>10</v>
      </c>
      <c r="D86" s="12">
        <v>11.1038650224194</v>
      </c>
      <c r="E86" s="13">
        <f t="shared" si="78"/>
        <v>17.2557706723333</v>
      </c>
      <c r="F86" s="9" t="s">
        <v>109</v>
      </c>
      <c r="G86" s="6">
        <v>11</v>
      </c>
      <c r="H86" s="11">
        <f t="shared" si="60"/>
        <v>11.1038650224194</v>
      </c>
      <c r="I86" s="11">
        <f t="shared" si="61"/>
        <v>284.253865022419</v>
      </c>
      <c r="J86" s="11">
        <f t="shared" si="62"/>
        <v>0.0701365216276012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0.218474087823533</v>
      </c>
      <c r="O86" s="11">
        <f t="shared" si="79"/>
        <v>0.0897607195345719</v>
      </c>
      <c r="P86" s="11">
        <f t="shared" si="65"/>
        <v>0.00629550464694555</v>
      </c>
      <c r="Q86" s="16">
        <f t="shared" si="66"/>
        <v>0.000818415604102921</v>
      </c>
      <c r="R86" s="11">
        <f t="shared" si="67"/>
        <v>0.0101740708333333</v>
      </c>
      <c r="S86" s="17">
        <f t="shared" si="68"/>
        <v>0.080441311792478</v>
      </c>
      <c r="T86" s="3">
        <v>0.01</v>
      </c>
      <c r="U86" s="18">
        <f t="shared" si="69"/>
        <v>0.00080441311792478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0.0124044131179248</v>
      </c>
      <c r="AR86" s="25">
        <f t="shared" si="74"/>
        <v>7.82620833333333</v>
      </c>
      <c r="AS86" s="1">
        <f t="shared" si="75"/>
        <v>0.13</v>
      </c>
      <c r="AT86" s="2">
        <f t="shared" si="76"/>
        <v>17.5833333333333</v>
      </c>
      <c r="AU86" s="1">
        <f t="shared" si="77"/>
        <v>1486.78095887808</v>
      </c>
    </row>
    <row r="87" s="1" customFormat="1" spans="1:48">
      <c r="A87" s="6"/>
      <c r="B87" s="6"/>
      <c r="C87" s="9">
        <v>11</v>
      </c>
      <c r="D87" s="12">
        <v>5.0850129637</v>
      </c>
      <c r="E87" s="13">
        <f t="shared" si="78"/>
        <v>11.1038650224194</v>
      </c>
      <c r="F87" s="9" t="s">
        <v>111</v>
      </c>
      <c r="G87" s="6">
        <v>12</v>
      </c>
      <c r="H87" s="11">
        <f t="shared" si="60"/>
        <v>5.0850129637</v>
      </c>
      <c r="I87" s="11">
        <f t="shared" si="61"/>
        <v>278.2350129637</v>
      </c>
      <c r="J87" s="11">
        <f t="shared" si="62"/>
        <v>0.033430059562661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0.16172729822096</v>
      </c>
      <c r="P87" s="11">
        <f t="shared" si="65"/>
        <v>0.00540655321243491</v>
      </c>
      <c r="Q87" s="16">
        <f t="shared" si="66"/>
        <v>0.000702851917616539</v>
      </c>
      <c r="R87" s="11">
        <f t="shared" si="67"/>
        <v>0.0101740708333333</v>
      </c>
      <c r="S87" s="17">
        <f t="shared" si="68"/>
        <v>0.0690826640712767</v>
      </c>
      <c r="T87" s="3">
        <v>0.01</v>
      </c>
      <c r="U87" s="18">
        <f t="shared" si="69"/>
        <v>0.000690826640712767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0.0122908266407128</v>
      </c>
      <c r="AR87" s="25">
        <f t="shared" si="74"/>
        <v>7.82620833333333</v>
      </c>
      <c r="AS87" s="1">
        <f t="shared" si="75"/>
        <v>0.13</v>
      </c>
      <c r="AT87" s="2">
        <f t="shared" si="76"/>
        <v>17.5833333333333</v>
      </c>
      <c r="AU87" s="1">
        <f t="shared" si="77"/>
        <v>1473.16659357926</v>
      </c>
      <c r="AV87" s="1">
        <f>SUM(AU76:AU87)</f>
        <v>24660.9416310091</v>
      </c>
    </row>
    <row r="88" s="1" customFormat="1" spans="1:46">
      <c r="A88" s="6"/>
      <c r="B88" s="6"/>
      <c r="C88" s="9">
        <v>12</v>
      </c>
      <c r="D88" s="12">
        <v>-0.244548305612903</v>
      </c>
      <c r="E88" s="13">
        <f t="shared" si="78"/>
        <v>5.0850129637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-2.98</v>
      </c>
      <c r="E91" s="9"/>
      <c r="F91" s="9"/>
      <c r="G91" s="6">
        <v>1</v>
      </c>
      <c r="H91" s="11">
        <f t="shared" ref="H91:H102" si="80">E92</f>
        <v>-2.98</v>
      </c>
      <c r="I91" s="11">
        <f t="shared" ref="I91:I102" si="81">H91+273.15</f>
        <v>270.17</v>
      </c>
      <c r="J91" s="11">
        <f t="shared" ref="J91:J102" si="82">EXP(($C$18*(I91-$C$16))/($C$19*I91*$C$16))</f>
        <v>0.0117611624123323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0.000892907450344267</v>
      </c>
      <c r="Q91" s="16">
        <f t="shared" ref="Q91:Q102" si="86">P91*$B$93</f>
        <v>0.000160723341061968</v>
      </c>
      <c r="R91" s="11">
        <f t="shared" ref="R91:R102" si="87">L91*$B$93</f>
        <v>0.0136656</v>
      </c>
      <c r="S91" s="17">
        <f t="shared" ref="S91:S102" si="88">Q91/R91</f>
        <v>0.0117611624123323</v>
      </c>
      <c r="T91" s="3">
        <v>0.01</v>
      </c>
      <c r="U91" s="18">
        <f t="shared" ref="U91:U102" si="89">S91*T91</f>
        <v>0.000117611624123323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0.0149176116241233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83.275</v>
      </c>
      <c r="AU91" s="1">
        <f t="shared" ref="AU91:AU102" si="96">AT91*10000*AS91*0.67*AR91*AQ91</f>
        <v>11374.1105441605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-2.63786124748387</v>
      </c>
      <c r="E92" s="13">
        <f t="shared" ref="E92:E103" si="97">D91</f>
        <v>-2.98</v>
      </c>
      <c r="F92" s="9" t="s">
        <v>109</v>
      </c>
      <c r="G92" s="6">
        <v>2</v>
      </c>
      <c r="H92" s="11">
        <f t="shared" si="80"/>
        <v>-2.63786124748387</v>
      </c>
      <c r="I92" s="11">
        <f t="shared" si="81"/>
        <v>270.512138752516</v>
      </c>
      <c r="J92" s="11">
        <f t="shared" si="82"/>
        <v>0.0123096666898331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0.150947092549656</v>
      </c>
      <c r="P92" s="11">
        <f t="shared" si="85"/>
        <v>0.00185810839708565</v>
      </c>
      <c r="Q92" s="16">
        <f t="shared" si="86"/>
        <v>0.000334459511475416</v>
      </c>
      <c r="R92" s="11">
        <f t="shared" si="87"/>
        <v>0.0136656</v>
      </c>
      <c r="S92" s="17">
        <f t="shared" si="88"/>
        <v>0.0244745573904853</v>
      </c>
      <c r="T92" s="3">
        <v>0.01</v>
      </c>
      <c r="U92" s="18">
        <f t="shared" si="89"/>
        <v>0.000244745573904853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0.0150447455739049</v>
      </c>
      <c r="AR92" s="25">
        <f t="shared" si="93"/>
        <v>7.592</v>
      </c>
      <c r="AS92" s="1">
        <f t="shared" si="94"/>
        <v>0.18</v>
      </c>
      <c r="AT92" s="2">
        <f t="shared" si="95"/>
        <v>83.275</v>
      </c>
      <c r="AU92" s="1">
        <f t="shared" si="96"/>
        <v>11471.0453374214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-0.163768704892857</v>
      </c>
      <c r="E93" s="13">
        <f t="shared" si="97"/>
        <v>-2.63786124748387</v>
      </c>
      <c r="F93" s="9" t="s">
        <v>109</v>
      </c>
      <c r="G93" s="6">
        <v>3</v>
      </c>
      <c r="H93" s="11">
        <f t="shared" si="80"/>
        <v>-0.163768704892857</v>
      </c>
      <c r="I93" s="11">
        <f t="shared" si="81"/>
        <v>272.986231295107</v>
      </c>
      <c r="J93" s="11">
        <f t="shared" si="82"/>
        <v>0.0170576719702841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0.22500898415257</v>
      </c>
      <c r="P93" s="11">
        <f t="shared" si="85"/>
        <v>0.00383812944204139</v>
      </c>
      <c r="Q93" s="16">
        <f t="shared" si="86"/>
        <v>0.000690863299567451</v>
      </c>
      <c r="R93" s="11">
        <f t="shared" si="87"/>
        <v>0.0136656</v>
      </c>
      <c r="S93" s="17">
        <f t="shared" si="88"/>
        <v>0.0505549188888487</v>
      </c>
      <c r="T93" s="3">
        <v>0.01</v>
      </c>
      <c r="U93" s="18">
        <f t="shared" si="89"/>
        <v>0.000505549188888487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0.0153055491888885</v>
      </c>
      <c r="AR93" s="25">
        <f t="shared" si="93"/>
        <v>7.592</v>
      </c>
      <c r="AS93" s="1">
        <f t="shared" si="94"/>
        <v>0.18</v>
      </c>
      <c r="AT93" s="2">
        <f t="shared" si="95"/>
        <v>83.275</v>
      </c>
      <c r="AU93" s="1">
        <f t="shared" si="96"/>
        <v>11669.8981579589</v>
      </c>
    </row>
    <row r="94" s="1" customFormat="1" spans="1:47">
      <c r="A94" s="6"/>
      <c r="B94" s="6"/>
      <c r="C94" s="9">
        <v>3</v>
      </c>
      <c r="D94" s="12">
        <v>7.18241899035484</v>
      </c>
      <c r="E94" s="13">
        <f t="shared" si="97"/>
        <v>-0.163768704892857</v>
      </c>
      <c r="F94" s="9" t="s">
        <v>109</v>
      </c>
      <c r="G94" s="6">
        <v>4</v>
      </c>
      <c r="H94" s="11">
        <f t="shared" si="80"/>
        <v>7.18241899035484</v>
      </c>
      <c r="I94" s="11">
        <f t="shared" si="81"/>
        <v>280.332418990355</v>
      </c>
      <c r="J94" s="11">
        <f t="shared" si="82"/>
        <v>0.0434357017262919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0.297090854710529</v>
      </c>
      <c r="P94" s="11">
        <f t="shared" si="85"/>
        <v>0.0129043497508156</v>
      </c>
      <c r="Q94" s="16">
        <f t="shared" si="86"/>
        <v>0.00232278295514682</v>
      </c>
      <c r="R94" s="11">
        <f t="shared" si="87"/>
        <v>0.0136656</v>
      </c>
      <c r="S94" s="17">
        <f t="shared" si="88"/>
        <v>0.169972994610322</v>
      </c>
      <c r="T94" s="3">
        <v>0.01</v>
      </c>
      <c r="U94" s="18">
        <f t="shared" si="89"/>
        <v>0.00169972994610322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0.0164997299461032</v>
      </c>
      <c r="AR94" s="25">
        <f t="shared" si="93"/>
        <v>7.592</v>
      </c>
      <c r="AS94" s="1">
        <f t="shared" si="94"/>
        <v>0.18</v>
      </c>
      <c r="AT94" s="2">
        <f t="shared" si="95"/>
        <v>83.275</v>
      </c>
      <c r="AU94" s="1">
        <f t="shared" si="96"/>
        <v>12580.415490392</v>
      </c>
    </row>
    <row r="95" s="1" customFormat="1" spans="1:47">
      <c r="A95" s="6"/>
      <c r="B95" s="6"/>
      <c r="C95" s="9">
        <v>4</v>
      </c>
      <c r="D95" s="12">
        <v>14.2560610621</v>
      </c>
      <c r="E95" s="13">
        <f t="shared" si="97"/>
        <v>7.18241899035484</v>
      </c>
      <c r="F95" s="9" t="s">
        <v>109</v>
      </c>
      <c r="G95" s="6">
        <v>5</v>
      </c>
      <c r="H95" s="11">
        <f t="shared" si="80"/>
        <v>14.2560610621</v>
      </c>
      <c r="I95" s="11">
        <f t="shared" si="81"/>
        <v>287.4060610621</v>
      </c>
      <c r="J95" s="11">
        <f t="shared" si="82"/>
        <v>0.102118213410576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0.269977179711727</v>
      </c>
      <c r="O95" s="11">
        <f t="shared" si="98"/>
        <v>0.0901293252479857</v>
      </c>
      <c r="P95" s="11">
        <f t="shared" si="85"/>
        <v>0.00920384567022501</v>
      </c>
      <c r="Q95" s="16">
        <f t="shared" si="86"/>
        <v>0.0016566922206405</v>
      </c>
      <c r="R95" s="11">
        <f t="shared" si="87"/>
        <v>0.0136656</v>
      </c>
      <c r="S95" s="17">
        <f t="shared" si="88"/>
        <v>0.121230843917611</v>
      </c>
      <c r="T95" s="3">
        <v>0.01</v>
      </c>
      <c r="U95" s="18">
        <f t="shared" si="89"/>
        <v>0.00121230843917611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0.0283123084391761</v>
      </c>
      <c r="AR95" s="25">
        <f t="shared" si="93"/>
        <v>7.592</v>
      </c>
      <c r="AS95" s="1">
        <f t="shared" si="94"/>
        <v>0.18</v>
      </c>
      <c r="AT95" s="2">
        <f t="shared" si="95"/>
        <v>83.275</v>
      </c>
      <c r="AU95" s="1">
        <f t="shared" si="96"/>
        <v>21587.0565651947</v>
      </c>
    </row>
    <row r="96" s="1" customFormat="1" spans="1:47">
      <c r="A96" s="6"/>
      <c r="B96" s="6"/>
      <c r="C96" s="9">
        <v>5</v>
      </c>
      <c r="D96" s="12">
        <v>16.5719855294193</v>
      </c>
      <c r="E96" s="13">
        <f t="shared" si="97"/>
        <v>14.2560610621</v>
      </c>
      <c r="F96" s="9" t="s">
        <v>111</v>
      </c>
      <c r="G96" s="6">
        <v>6</v>
      </c>
      <c r="H96" s="11">
        <f t="shared" si="80"/>
        <v>16.5719855294193</v>
      </c>
      <c r="I96" s="11">
        <f t="shared" si="81"/>
        <v>289.721985529419</v>
      </c>
      <c r="J96" s="11">
        <f t="shared" si="82"/>
        <v>0.133879467883183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0.156845479577761</v>
      </c>
      <c r="P96" s="11">
        <f t="shared" si="85"/>
        <v>0.0209983893457533</v>
      </c>
      <c r="Q96" s="16">
        <f t="shared" si="86"/>
        <v>0.00377971008223559</v>
      </c>
      <c r="R96" s="11">
        <f t="shared" si="87"/>
        <v>0.0136656</v>
      </c>
      <c r="S96" s="17">
        <f t="shared" si="88"/>
        <v>0.276585739538373</v>
      </c>
      <c r="T96" s="3">
        <v>0.01</v>
      </c>
      <c r="U96" s="18">
        <f t="shared" si="89"/>
        <v>0.00276585739538373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0.0298658573953837</v>
      </c>
      <c r="AR96" s="25">
        <f t="shared" si="93"/>
        <v>7.592</v>
      </c>
      <c r="AS96" s="1">
        <f t="shared" si="94"/>
        <v>0.18</v>
      </c>
      <c r="AT96" s="2">
        <f t="shared" si="95"/>
        <v>83.275</v>
      </c>
      <c r="AU96" s="1">
        <f t="shared" si="96"/>
        <v>22771.5784584377</v>
      </c>
    </row>
    <row r="97" s="1" customFormat="1" spans="1:47">
      <c r="A97" s="6"/>
      <c r="B97" s="6"/>
      <c r="C97" s="9">
        <v>6</v>
      </c>
      <c r="D97" s="12">
        <v>21.2659571216667</v>
      </c>
      <c r="E97" s="13">
        <f t="shared" si="97"/>
        <v>16.5719855294193</v>
      </c>
      <c r="F97" s="9" t="s">
        <v>109</v>
      </c>
      <c r="G97" s="6">
        <v>7</v>
      </c>
      <c r="H97" s="11">
        <f t="shared" si="80"/>
        <v>21.2659571216667</v>
      </c>
      <c r="I97" s="11">
        <f t="shared" si="81"/>
        <v>294.415957121667</v>
      </c>
      <c r="J97" s="11">
        <f t="shared" si="82"/>
        <v>0.228778233302552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0.211767090232007</v>
      </c>
      <c r="P97" s="11">
        <f t="shared" si="85"/>
        <v>0.0484477007749009</v>
      </c>
      <c r="Q97" s="16">
        <f t="shared" si="86"/>
        <v>0.00872058613948216</v>
      </c>
      <c r="R97" s="11">
        <f t="shared" si="87"/>
        <v>0.0136656</v>
      </c>
      <c r="S97" s="17">
        <f t="shared" si="88"/>
        <v>0.638141474906492</v>
      </c>
      <c r="T97" s="3">
        <v>0.01</v>
      </c>
      <c r="U97" s="18">
        <f t="shared" si="89"/>
        <v>0.00638141474906492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0.0334814147490649</v>
      </c>
      <c r="AR97" s="25">
        <f t="shared" si="93"/>
        <v>7.592</v>
      </c>
      <c r="AS97" s="1">
        <f t="shared" si="94"/>
        <v>0.18</v>
      </c>
      <c r="AT97" s="2">
        <f t="shared" si="95"/>
        <v>83.275</v>
      </c>
      <c r="AU97" s="1">
        <f t="shared" si="96"/>
        <v>25528.303198008</v>
      </c>
    </row>
    <row r="98" s="1" customFormat="1" spans="1:47">
      <c r="A98" s="6"/>
      <c r="B98" s="6"/>
      <c r="C98" s="9">
        <v>7</v>
      </c>
      <c r="D98" s="12">
        <v>23.2045532422581</v>
      </c>
      <c r="E98" s="13">
        <f t="shared" si="97"/>
        <v>21.2659571216667</v>
      </c>
      <c r="F98" s="9" t="s">
        <v>109</v>
      </c>
      <c r="G98" s="6">
        <v>8</v>
      </c>
      <c r="H98" s="11">
        <f t="shared" si="80"/>
        <v>23.2045532422581</v>
      </c>
      <c r="I98" s="11">
        <f t="shared" si="81"/>
        <v>296.354553242258</v>
      </c>
      <c r="J98" s="11">
        <f t="shared" si="82"/>
        <v>0.284032820894838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0.239239389457107</v>
      </c>
      <c r="P98" s="11">
        <f t="shared" si="85"/>
        <v>0.0679518386566608</v>
      </c>
      <c r="Q98" s="16">
        <f t="shared" si="86"/>
        <v>0.0122313309581989</v>
      </c>
      <c r="R98" s="11">
        <f t="shared" si="87"/>
        <v>0.0136656</v>
      </c>
      <c r="S98" s="17">
        <f t="shared" si="88"/>
        <v>0.895045293159388</v>
      </c>
      <c r="T98" s="3">
        <v>0.01</v>
      </c>
      <c r="U98" s="18">
        <f t="shared" si="89"/>
        <v>0.00895045293159388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0.0360504529315939</v>
      </c>
      <c r="AR98" s="25">
        <f t="shared" si="93"/>
        <v>7.592</v>
      </c>
      <c r="AS98" s="1">
        <f t="shared" si="94"/>
        <v>0.18</v>
      </c>
      <c r="AT98" s="2">
        <f t="shared" si="95"/>
        <v>83.275</v>
      </c>
      <c r="AU98" s="1">
        <f t="shared" si="96"/>
        <v>27487.0969390249</v>
      </c>
    </row>
    <row r="99" s="1" customFormat="1" spans="1:47">
      <c r="A99" s="6"/>
      <c r="B99" s="6"/>
      <c r="C99" s="9">
        <v>8</v>
      </c>
      <c r="D99" s="12">
        <v>22.1199182832258</v>
      </c>
      <c r="E99" s="13">
        <f t="shared" si="97"/>
        <v>23.2045532422581</v>
      </c>
      <c r="F99" s="9" t="s">
        <v>109</v>
      </c>
      <c r="G99" s="6">
        <v>9</v>
      </c>
      <c r="H99" s="11">
        <f t="shared" si="80"/>
        <v>22.1199182832258</v>
      </c>
      <c r="I99" s="11">
        <f t="shared" si="81"/>
        <v>295.269918283226</v>
      </c>
      <c r="J99" s="11">
        <f t="shared" si="82"/>
        <v>0.251740943663058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0.247207550800446</v>
      </c>
      <c r="P99" s="11">
        <f t="shared" si="85"/>
        <v>0.0622322621191375</v>
      </c>
      <c r="Q99" s="16">
        <f t="shared" si="86"/>
        <v>0.0112018071814448</v>
      </c>
      <c r="R99" s="11">
        <f t="shared" si="87"/>
        <v>0.0136656</v>
      </c>
      <c r="S99" s="17">
        <f t="shared" si="88"/>
        <v>0.81970840515197</v>
      </c>
      <c r="T99" s="3">
        <v>0.01</v>
      </c>
      <c r="U99" s="18">
        <f t="shared" si="89"/>
        <v>0.0081970840515197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0.0229970840515197</v>
      </c>
      <c r="AR99" s="25">
        <f t="shared" si="93"/>
        <v>7.592</v>
      </c>
      <c r="AS99" s="1">
        <f t="shared" si="94"/>
        <v>0.18</v>
      </c>
      <c r="AT99" s="2">
        <f t="shared" si="95"/>
        <v>83.275</v>
      </c>
      <c r="AU99" s="1">
        <f t="shared" si="96"/>
        <v>17534.4004647732</v>
      </c>
    </row>
    <row r="100" s="1" customFormat="1" spans="1:47">
      <c r="A100" s="6"/>
      <c r="B100" s="6"/>
      <c r="C100" s="9">
        <v>9</v>
      </c>
      <c r="D100" s="12">
        <v>17.2557706723333</v>
      </c>
      <c r="E100" s="13">
        <f t="shared" si="97"/>
        <v>22.1199182832258</v>
      </c>
      <c r="F100" s="9" t="s">
        <v>109</v>
      </c>
      <c r="G100" s="6">
        <v>10</v>
      </c>
      <c r="H100" s="11">
        <f t="shared" si="80"/>
        <v>17.2557706723333</v>
      </c>
      <c r="I100" s="11">
        <f t="shared" si="81"/>
        <v>290.405770672333</v>
      </c>
      <c r="J100" s="11">
        <f t="shared" si="82"/>
        <v>0.144903974760259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0.260895288681308</v>
      </c>
      <c r="P100" s="11">
        <f t="shared" si="85"/>
        <v>0.0378047643261468</v>
      </c>
      <c r="Q100" s="16">
        <f t="shared" si="86"/>
        <v>0.00680485757870642</v>
      </c>
      <c r="R100" s="11">
        <f t="shared" si="87"/>
        <v>0.0136656</v>
      </c>
      <c r="S100" s="17">
        <f t="shared" si="88"/>
        <v>0.497955272999826</v>
      </c>
      <c r="T100" s="3">
        <v>0.01</v>
      </c>
      <c r="U100" s="18">
        <f t="shared" si="89"/>
        <v>0.00497955272999826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0.0197795527299983</v>
      </c>
      <c r="AR100" s="25">
        <f t="shared" si="93"/>
        <v>7.592</v>
      </c>
      <c r="AS100" s="1">
        <f t="shared" si="94"/>
        <v>0.18</v>
      </c>
      <c r="AT100" s="2">
        <f t="shared" si="95"/>
        <v>83.275</v>
      </c>
      <c r="AU100" s="1">
        <f t="shared" si="96"/>
        <v>15081.1554110474</v>
      </c>
    </row>
    <row r="101" s="1" customFormat="1" spans="1:47">
      <c r="A101" s="6"/>
      <c r="B101" s="6"/>
      <c r="C101" s="9">
        <v>10</v>
      </c>
      <c r="D101" s="12">
        <v>11.1038650224194</v>
      </c>
      <c r="E101" s="13">
        <f t="shared" si="97"/>
        <v>17.2557706723333</v>
      </c>
      <c r="F101" s="9" t="s">
        <v>109</v>
      </c>
      <c r="G101" s="6">
        <v>11</v>
      </c>
      <c r="H101" s="11">
        <f t="shared" si="80"/>
        <v>11.1038650224194</v>
      </c>
      <c r="I101" s="11">
        <f t="shared" si="81"/>
        <v>284.253865022419</v>
      </c>
      <c r="J101" s="11">
        <f t="shared" si="82"/>
        <v>0.0701365216276012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0.211935998137403</v>
      </c>
      <c r="O101" s="11">
        <f t="shared" si="98"/>
        <v>0.0870745262177581</v>
      </c>
      <c r="P101" s="11">
        <f t="shared" si="85"/>
        <v>0.00610710439128492</v>
      </c>
      <c r="Q101" s="16">
        <f t="shared" si="86"/>
        <v>0.00109927879043129</v>
      </c>
      <c r="R101" s="11">
        <f t="shared" si="87"/>
        <v>0.0136656</v>
      </c>
      <c r="S101" s="17">
        <f t="shared" si="88"/>
        <v>0.0804413117924778</v>
      </c>
      <c r="T101" s="3">
        <v>0.01</v>
      </c>
      <c r="U101" s="18">
        <f t="shared" si="89"/>
        <v>0.000804413117924778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0.0156044131179248</v>
      </c>
      <c r="AR101" s="25">
        <f t="shared" si="93"/>
        <v>7.592</v>
      </c>
      <c r="AS101" s="1">
        <f t="shared" si="94"/>
        <v>0.18</v>
      </c>
      <c r="AT101" s="2">
        <f t="shared" si="95"/>
        <v>83.275</v>
      </c>
      <c r="AU101" s="1">
        <f t="shared" si="96"/>
        <v>11897.7705179702</v>
      </c>
    </row>
    <row r="102" s="1" customFormat="1" spans="1:48">
      <c r="A102" s="6"/>
      <c r="B102" s="6"/>
      <c r="C102" s="9">
        <v>11</v>
      </c>
      <c r="D102" s="12">
        <v>5.0850129637</v>
      </c>
      <c r="E102" s="13">
        <f t="shared" si="97"/>
        <v>11.1038650224194</v>
      </c>
      <c r="F102" s="9" t="s">
        <v>111</v>
      </c>
      <c r="G102" s="6">
        <v>12</v>
      </c>
      <c r="H102" s="11">
        <f t="shared" si="80"/>
        <v>5.0850129637</v>
      </c>
      <c r="I102" s="11">
        <f t="shared" si="81"/>
        <v>278.2350129637</v>
      </c>
      <c r="J102" s="11">
        <f t="shared" si="82"/>
        <v>0.033430059562661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0.156887421826473</v>
      </c>
      <c r="P102" s="11">
        <f t="shared" si="85"/>
        <v>0.00524475585629131</v>
      </c>
      <c r="Q102" s="16">
        <f t="shared" si="86"/>
        <v>0.000944056054132436</v>
      </c>
      <c r="R102" s="11">
        <f t="shared" si="87"/>
        <v>0.0136656</v>
      </c>
      <c r="S102" s="17">
        <f t="shared" si="88"/>
        <v>0.0690826640712765</v>
      </c>
      <c r="T102" s="3">
        <v>0.01</v>
      </c>
      <c r="U102" s="18">
        <f t="shared" si="89"/>
        <v>0.000690826640712765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0.0154908266407128</v>
      </c>
      <c r="AR102" s="25">
        <f t="shared" si="93"/>
        <v>7.592</v>
      </c>
      <c r="AS102" s="1">
        <f t="shared" si="94"/>
        <v>0.18</v>
      </c>
      <c r="AT102" s="2">
        <f t="shared" si="95"/>
        <v>83.275</v>
      </c>
      <c r="AU102" s="1">
        <f t="shared" si="96"/>
        <v>11811.1651564228</v>
      </c>
      <c r="AV102" s="1">
        <f>SUM(AU91:AU102)</f>
        <v>200793.996240812</v>
      </c>
    </row>
    <row r="103" s="1" customFormat="1" spans="1:46">
      <c r="A103" s="6"/>
      <c r="B103" s="6"/>
      <c r="C103" s="9">
        <v>12</v>
      </c>
      <c r="D103" s="12">
        <v>-0.244548305612903</v>
      </c>
      <c r="E103" s="13">
        <f t="shared" si="97"/>
        <v>5.0850129637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-2.98</v>
      </c>
      <c r="E107" s="9"/>
      <c r="F107" s="9"/>
      <c r="G107" s="6">
        <v>1</v>
      </c>
      <c r="H107" s="11">
        <f t="shared" ref="H107:H118" si="99">E108</f>
        <v>-2.98</v>
      </c>
      <c r="I107" s="11">
        <f t="shared" ref="I107:I118" si="100">H107+273.15</f>
        <v>270.17</v>
      </c>
      <c r="J107" s="11">
        <f t="shared" ref="J107:J118" si="101">EXP(($C$18*(I107-$C$16))/($C$19*I107*$C$16))</f>
        <v>0.0117611624123323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0.0324923869791142</v>
      </c>
      <c r="Q107" s="16">
        <f t="shared" ref="Q107:Q118" si="105">P107*$B$109</f>
        <v>0.00942279222394313</v>
      </c>
      <c r="R107" s="11">
        <f t="shared" ref="R107:R118" si="106">L107*$B$109</f>
        <v>0.80117865</v>
      </c>
      <c r="S107" s="17">
        <f t="shared" ref="S107:S118" si="107">Q107/R107</f>
        <v>0.0117611624123323</v>
      </c>
      <c r="T107" s="3">
        <v>0.27</v>
      </c>
      <c r="U107" s="18">
        <f t="shared" ref="U107:U118" si="108">S107*T107</f>
        <v>0.00317551385132972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0.227017002341313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136.2875</v>
      </c>
      <c r="AF107" s="1">
        <f t="shared" ref="AF107:AF118" si="113">AE107*10000*AC107*AB107</f>
        <v>3165789.36154466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6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-2.63786124748387</v>
      </c>
      <c r="E108" s="13">
        <f t="shared" ref="E108:E119" si="114">D107</f>
        <v>-2.98</v>
      </c>
      <c r="F108" s="9" t="s">
        <v>109</v>
      </c>
      <c r="G108" s="6">
        <v>2</v>
      </c>
      <c r="H108" s="11">
        <f t="shared" si="99"/>
        <v>-2.63786124748387</v>
      </c>
      <c r="I108" s="11">
        <f t="shared" si="100"/>
        <v>270.512138752516</v>
      </c>
      <c r="J108" s="11">
        <f t="shared" si="101"/>
        <v>0.0123096666898331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5.49287761302089</v>
      </c>
      <c r="P108" s="11">
        <f t="shared" si="104"/>
        <v>0.067615492584333</v>
      </c>
      <c r="Q108" s="16">
        <f t="shared" si="105"/>
        <v>0.0196084928494566</v>
      </c>
      <c r="R108" s="11">
        <f t="shared" si="106"/>
        <v>0.80117865</v>
      </c>
      <c r="S108" s="17">
        <f t="shared" si="107"/>
        <v>0.0244745573904853</v>
      </c>
      <c r="T108" s="3">
        <v>0.27</v>
      </c>
      <c r="U108" s="18">
        <f t="shared" si="108"/>
        <v>0.00660813049543104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0.227683959755262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136.2875</v>
      </c>
      <c r="AF108" s="1">
        <f t="shared" si="113"/>
        <v>3175090.19216045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6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-0.163768704892857</v>
      </c>
      <c r="E109" s="13">
        <f t="shared" si="114"/>
        <v>-2.63786124748387</v>
      </c>
      <c r="F109" s="9" t="s">
        <v>109</v>
      </c>
      <c r="G109" s="6">
        <v>3</v>
      </c>
      <c r="H109" s="11">
        <f t="shared" si="99"/>
        <v>-0.163768704892857</v>
      </c>
      <c r="I109" s="11">
        <f t="shared" si="100"/>
        <v>272.986231295107</v>
      </c>
      <c r="J109" s="11">
        <f t="shared" si="101"/>
        <v>0.0170576719702841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8.18794712043655</v>
      </c>
      <c r="P109" s="11">
        <f t="shared" si="104"/>
        <v>0.139667316090439</v>
      </c>
      <c r="Q109" s="16">
        <f t="shared" si="105"/>
        <v>0.0405035216662273</v>
      </c>
      <c r="R109" s="11">
        <f t="shared" si="106"/>
        <v>0.80117865</v>
      </c>
      <c r="S109" s="17">
        <f t="shared" si="107"/>
        <v>0.0505549188888487</v>
      </c>
      <c r="T109" s="3">
        <v>0.27</v>
      </c>
      <c r="U109" s="18">
        <f t="shared" si="108"/>
        <v>0.0136498280999892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0.229052161599828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136.2875</v>
      </c>
      <c r="AF109" s="1">
        <f t="shared" si="113"/>
        <v>3194169.99146755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6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7.18241899035484</v>
      </c>
      <c r="E110" s="13">
        <f t="shared" si="114"/>
        <v>-0.163768704892857</v>
      </c>
      <c r="F110" s="9" t="s">
        <v>109</v>
      </c>
      <c r="G110" s="6">
        <v>4</v>
      </c>
      <c r="H110" s="11">
        <f t="shared" si="99"/>
        <v>7.18241899035484</v>
      </c>
      <c r="I110" s="11">
        <f t="shared" si="100"/>
        <v>280.332418990355</v>
      </c>
      <c r="J110" s="11">
        <f t="shared" si="101"/>
        <v>0.0434357017262919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10.8109648043461</v>
      </c>
      <c r="P110" s="11">
        <f t="shared" si="104"/>
        <v>0.469581842615017</v>
      </c>
      <c r="Q110" s="16">
        <f t="shared" si="105"/>
        <v>0.136178734358355</v>
      </c>
      <c r="R110" s="11">
        <f t="shared" si="106"/>
        <v>0.80117865</v>
      </c>
      <c r="S110" s="17">
        <f t="shared" si="107"/>
        <v>0.169972994610322</v>
      </c>
      <c r="T110" s="3">
        <v>0.27</v>
      </c>
      <c r="U110" s="18">
        <f t="shared" si="108"/>
        <v>0.0458927085447869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0.235316953270252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136.2875</v>
      </c>
      <c r="AF110" s="1">
        <f t="shared" si="113"/>
        <v>3281533.53965107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6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14.2560610621</v>
      </c>
      <c r="E111" s="13">
        <f t="shared" si="114"/>
        <v>7.18241899035484</v>
      </c>
      <c r="F111" s="9" t="s">
        <v>109</v>
      </c>
      <c r="G111" s="6">
        <v>5</v>
      </c>
      <c r="H111" s="11">
        <f t="shared" si="99"/>
        <v>14.2560610621</v>
      </c>
      <c r="I111" s="11">
        <f t="shared" si="100"/>
        <v>287.4060610621</v>
      </c>
      <c r="J111" s="11">
        <f t="shared" si="101"/>
        <v>0.102118213410576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9.82431381364454</v>
      </c>
      <c r="O111" s="11">
        <f t="shared" si="115"/>
        <v>3.27975414808655</v>
      </c>
      <c r="P111" s="11">
        <f t="shared" si="104"/>
        <v>0.334922634028524</v>
      </c>
      <c r="Q111" s="16">
        <f t="shared" si="105"/>
        <v>0.0971275638682721</v>
      </c>
      <c r="R111" s="11">
        <f t="shared" si="106"/>
        <v>0.80117865</v>
      </c>
      <c r="S111" s="17">
        <f t="shared" si="107"/>
        <v>0.121230843917611</v>
      </c>
      <c r="T111" s="3">
        <v>0.27</v>
      </c>
      <c r="U111" s="18">
        <f t="shared" si="108"/>
        <v>0.0327323278577549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0.281559891302762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136.2875</v>
      </c>
      <c r="AF111" s="1">
        <f t="shared" si="113"/>
        <v>3926398.90110002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6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16.5719855294193</v>
      </c>
      <c r="E112" s="13">
        <f t="shared" si="114"/>
        <v>14.2560610621</v>
      </c>
      <c r="F112" s="9" t="s">
        <v>111</v>
      </c>
      <c r="G112" s="6">
        <v>6</v>
      </c>
      <c r="H112" s="11">
        <f t="shared" si="99"/>
        <v>16.5719855294193</v>
      </c>
      <c r="I112" s="11">
        <f t="shared" si="100"/>
        <v>289.721985529419</v>
      </c>
      <c r="J112" s="11">
        <f t="shared" si="101"/>
        <v>0.133879467883183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5.70751651405803</v>
      </c>
      <c r="P112" s="11">
        <f t="shared" si="104"/>
        <v>0.764119273836569</v>
      </c>
      <c r="Q112" s="16">
        <f t="shared" si="105"/>
        <v>0.221594589412605</v>
      </c>
      <c r="R112" s="11">
        <f t="shared" si="106"/>
        <v>0.80117865</v>
      </c>
      <c r="S112" s="17">
        <f t="shared" si="107"/>
        <v>0.276585739538373</v>
      </c>
      <c r="T112" s="3">
        <v>0.27</v>
      </c>
      <c r="U112" s="18">
        <f t="shared" si="108"/>
        <v>0.0746781496753606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0.289709964481923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136.2875</v>
      </c>
      <c r="AF112" s="1">
        <f t="shared" si="113"/>
        <v>4040053.00938397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6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21.2659571216667</v>
      </c>
      <c r="E113" s="13">
        <f t="shared" si="114"/>
        <v>16.5719855294193</v>
      </c>
      <c r="F113" s="9" t="s">
        <v>109</v>
      </c>
      <c r="G113" s="6">
        <v>7</v>
      </c>
      <c r="H113" s="11">
        <f t="shared" si="99"/>
        <v>21.2659571216667</v>
      </c>
      <c r="I113" s="11">
        <f t="shared" si="100"/>
        <v>294.415957121667</v>
      </c>
      <c r="J113" s="11">
        <f t="shared" si="101"/>
        <v>0.228778233302552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7.70608224022146</v>
      </c>
      <c r="P113" s="11">
        <f t="shared" si="104"/>
        <v>1.76298388060204</v>
      </c>
      <c r="Q113" s="16">
        <f t="shared" si="105"/>
        <v>0.511265325374592</v>
      </c>
      <c r="R113" s="11">
        <f t="shared" si="106"/>
        <v>0.80117865</v>
      </c>
      <c r="S113" s="17">
        <f t="shared" si="107"/>
        <v>0.638141474906492</v>
      </c>
      <c r="T113" s="3">
        <v>0.27</v>
      </c>
      <c r="U113" s="18">
        <f t="shared" si="108"/>
        <v>0.172298198224753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0.308677539915069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136.2875</v>
      </c>
      <c r="AF113" s="1">
        <f t="shared" si="113"/>
        <v>4304558.96224768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6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23.2045532422581</v>
      </c>
      <c r="E114" s="13">
        <f t="shared" si="114"/>
        <v>21.2659571216667</v>
      </c>
      <c r="F114" s="9" t="s">
        <v>109</v>
      </c>
      <c r="G114" s="6">
        <v>8</v>
      </c>
      <c r="H114" s="11">
        <f t="shared" si="99"/>
        <v>23.2045532422581</v>
      </c>
      <c r="I114" s="11">
        <f t="shared" si="100"/>
        <v>296.354553242258</v>
      </c>
      <c r="J114" s="11">
        <f t="shared" si="101"/>
        <v>0.284032820894838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8.70578335961942</v>
      </c>
      <c r="P114" s="11">
        <f t="shared" si="104"/>
        <v>2.47272820573204</v>
      </c>
      <c r="Q114" s="16">
        <f t="shared" si="105"/>
        <v>0.717091179662293</v>
      </c>
      <c r="R114" s="11">
        <f t="shared" si="106"/>
        <v>0.80117865</v>
      </c>
      <c r="S114" s="17">
        <f t="shared" si="107"/>
        <v>0.895045293159388</v>
      </c>
      <c r="T114" s="3">
        <v>0.27</v>
      </c>
      <c r="U114" s="18">
        <f t="shared" si="108"/>
        <v>0.241662229153035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0.322154971124435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136.2875</v>
      </c>
      <c r="AF114" s="1">
        <f t="shared" si="113"/>
        <v>4492503.95272645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6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22.1199182832258</v>
      </c>
      <c r="E115" s="13">
        <f t="shared" si="114"/>
        <v>23.2045532422581</v>
      </c>
      <c r="F115" s="9" t="s">
        <v>109</v>
      </c>
      <c r="G115" s="6">
        <v>9</v>
      </c>
      <c r="H115" s="11">
        <f t="shared" si="99"/>
        <v>22.1199182832258</v>
      </c>
      <c r="I115" s="11">
        <f t="shared" si="100"/>
        <v>295.269918283226</v>
      </c>
      <c r="J115" s="11">
        <f t="shared" si="101"/>
        <v>0.251740943663058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8.99574015388737</v>
      </c>
      <c r="P115" s="11">
        <f t="shared" si="104"/>
        <v>2.26459611528727</v>
      </c>
      <c r="Q115" s="16">
        <f t="shared" si="105"/>
        <v>0.656732873433308</v>
      </c>
      <c r="R115" s="11">
        <f t="shared" si="106"/>
        <v>0.80117865</v>
      </c>
      <c r="S115" s="17">
        <f t="shared" si="107"/>
        <v>0.819708405151969</v>
      </c>
      <c r="T115" s="3">
        <v>0.27</v>
      </c>
      <c r="U115" s="18">
        <f t="shared" si="108"/>
        <v>0.221321269391032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0.269402722642678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136.2875</v>
      </c>
      <c r="AF115" s="1">
        <f t="shared" si="113"/>
        <v>3756865.18858656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6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17.2557706723333</v>
      </c>
      <c r="E116" s="13">
        <f t="shared" si="114"/>
        <v>22.1199182832258</v>
      </c>
      <c r="F116" s="9" t="s">
        <v>109</v>
      </c>
      <c r="G116" s="6">
        <v>10</v>
      </c>
      <c r="H116" s="11">
        <f t="shared" si="99"/>
        <v>17.2557706723333</v>
      </c>
      <c r="I116" s="11">
        <f t="shared" si="100"/>
        <v>290.405770672333</v>
      </c>
      <c r="J116" s="11">
        <f t="shared" si="101"/>
        <v>0.144903974760259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9.4938290386001</v>
      </c>
      <c r="P116" s="11">
        <f t="shared" si="104"/>
        <v>1.37569356338752</v>
      </c>
      <c r="Q116" s="16">
        <f t="shared" si="105"/>
        <v>0.398951133382382</v>
      </c>
      <c r="R116" s="11">
        <f t="shared" si="106"/>
        <v>0.80117865</v>
      </c>
      <c r="S116" s="17">
        <f t="shared" si="107"/>
        <v>0.497955272999826</v>
      </c>
      <c r="T116" s="3">
        <v>0.27</v>
      </c>
      <c r="U116" s="18">
        <f t="shared" si="108"/>
        <v>0.134447923709953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0.252523231576844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136.2875</v>
      </c>
      <c r="AF116" s="1">
        <f t="shared" si="113"/>
        <v>3521477.91497538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11.1038650224194</v>
      </c>
      <c r="E117" s="13">
        <f t="shared" si="114"/>
        <v>17.2557706723333</v>
      </c>
      <c r="F117" s="9" t="s">
        <v>109</v>
      </c>
      <c r="G117" s="6">
        <v>11</v>
      </c>
      <c r="H117" s="11">
        <f t="shared" si="99"/>
        <v>11.1038650224194</v>
      </c>
      <c r="I117" s="11">
        <f t="shared" si="100"/>
        <v>284.253865022419</v>
      </c>
      <c r="J117" s="11">
        <f t="shared" si="101"/>
        <v>0.0701365216276012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7.71222870145195</v>
      </c>
      <c r="O117" s="11">
        <f t="shared" si="115"/>
        <v>3.16859177376063</v>
      </c>
      <c r="P117" s="11">
        <f t="shared" si="104"/>
        <v>0.222234005469402</v>
      </c>
      <c r="Q117" s="16">
        <f t="shared" si="105"/>
        <v>0.0644478615861264</v>
      </c>
      <c r="R117" s="11">
        <f t="shared" si="106"/>
        <v>0.80117865</v>
      </c>
      <c r="S117" s="17">
        <f t="shared" si="107"/>
        <v>0.0804413117924778</v>
      </c>
      <c r="T117" s="3">
        <v>0.27</v>
      </c>
      <c r="U117" s="18">
        <f t="shared" si="108"/>
        <v>0.021719154183969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0.230620031657945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136.2875</v>
      </c>
      <c r="AF117" s="1">
        <f t="shared" si="113"/>
        <v>3216034.19678734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6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5.0850129637</v>
      </c>
      <c r="E118" s="13">
        <f t="shared" si="114"/>
        <v>11.1038650224194</v>
      </c>
      <c r="F118" s="9" t="s">
        <v>111</v>
      </c>
      <c r="G118" s="6">
        <v>12</v>
      </c>
      <c r="H118" s="11">
        <f t="shared" si="99"/>
        <v>5.0850129637</v>
      </c>
      <c r="I118" s="11">
        <f t="shared" si="100"/>
        <v>278.2350129637</v>
      </c>
      <c r="J118" s="11">
        <f t="shared" si="101"/>
        <v>0.033430059562661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5.70904276829123</v>
      </c>
      <c r="P118" s="11">
        <f t="shared" si="104"/>
        <v>0.190853639789755</v>
      </c>
      <c r="Q118" s="16">
        <f t="shared" si="105"/>
        <v>0.0553475555390288</v>
      </c>
      <c r="R118" s="11">
        <f t="shared" si="106"/>
        <v>0.80117865</v>
      </c>
      <c r="S118" s="17">
        <f t="shared" si="107"/>
        <v>0.0690826640712765</v>
      </c>
      <c r="T118" s="3">
        <v>0.27</v>
      </c>
      <c r="U118" s="18">
        <f t="shared" si="108"/>
        <v>0.0186523192992447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0.230024145639843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136.2875</v>
      </c>
      <c r="AF118" s="1">
        <f t="shared" si="113"/>
        <v>3207724.4684527</v>
      </c>
      <c r="AG118" s="1">
        <f>SUM(AF107:AF118)</f>
        <v>43282199.6790838</v>
      </c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-0.244548305612903</v>
      </c>
      <c r="E119" s="13">
        <f t="shared" si="114"/>
        <v>5.0850129637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-2.98</v>
      </c>
      <c r="E123" s="9"/>
      <c r="F123" s="9"/>
      <c r="G123" s="6">
        <v>1</v>
      </c>
      <c r="H123" s="11">
        <f t="shared" ref="H123:H134" si="116">E124</f>
        <v>-2.98</v>
      </c>
      <c r="I123" s="11">
        <f t="shared" ref="I123:I134" si="117">H123+273.15</f>
        <v>270.17</v>
      </c>
      <c r="J123" s="11">
        <f t="shared" ref="J123:J134" si="118">EXP(($C$18*(I123-$C$16))/($C$19*I123*$C$16))</f>
        <v>0.0117611624123323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0.00613015307255584</v>
      </c>
      <c r="Q123" s="16">
        <f t="shared" ref="Q123:Q134" si="122">P123*$B$125</f>
        <v>0.00159383979886452</v>
      </c>
      <c r="R123" s="11">
        <f t="shared" ref="R123:R134" si="123">L123*$B$125</f>
        <v>0.1355172</v>
      </c>
      <c r="S123" s="17">
        <f t="shared" ref="S123:S134" si="124">Q123/R123</f>
        <v>0.0117611624123323</v>
      </c>
      <c r="T123" s="3">
        <v>0.01</v>
      </c>
      <c r="U123" s="18">
        <f t="shared" ref="U123:U134" si="125">S123*T123</f>
        <v>0.000117611624123323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0.00560761162412332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0.975</v>
      </c>
      <c r="AX123" s="1">
        <f t="shared" ref="AX123:AX134" si="132">AW123*10000*AV123*0.67*AU123*AT123</f>
        <v>496.422852327082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-2.63786124748387</v>
      </c>
      <c r="E124" s="13">
        <f t="shared" ref="E124:E135" si="133">D123</f>
        <v>-2.98</v>
      </c>
      <c r="F124" s="9" t="s">
        <v>109</v>
      </c>
      <c r="G124" s="6">
        <v>2</v>
      </c>
      <c r="H124" s="11">
        <f t="shared" si="116"/>
        <v>-2.63786124748387</v>
      </c>
      <c r="I124" s="11">
        <f t="shared" si="117"/>
        <v>270.512138752516</v>
      </c>
      <c r="J124" s="11">
        <f t="shared" si="118"/>
        <v>0.0123096666898331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1.03630984692744</v>
      </c>
      <c r="P124" s="11">
        <f t="shared" si="121"/>
        <v>0.0127566288030688</v>
      </c>
      <c r="Q124" s="16">
        <f t="shared" si="122"/>
        <v>0.00331672348879788</v>
      </c>
      <c r="R124" s="11">
        <f t="shared" si="123"/>
        <v>0.1355172</v>
      </c>
      <c r="S124" s="17">
        <f t="shared" si="124"/>
        <v>0.0244745573904853</v>
      </c>
      <c r="T124" s="3">
        <v>0.01</v>
      </c>
      <c r="U124" s="18">
        <f t="shared" si="125"/>
        <v>0.000244745573904853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0.00573474557390485</v>
      </c>
      <c r="AU124" s="25">
        <f t="shared" si="129"/>
        <v>52.122</v>
      </c>
      <c r="AV124" s="1">
        <f t="shared" si="130"/>
        <v>0.26</v>
      </c>
      <c r="AW124" s="2">
        <f t="shared" si="131"/>
        <v>0.975</v>
      </c>
      <c r="AX124" s="1">
        <f t="shared" si="132"/>
        <v>507.677590031572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-0.163768704892857</v>
      </c>
      <c r="E125" s="13">
        <f t="shared" si="133"/>
        <v>-2.63786124748387</v>
      </c>
      <c r="F125" s="9" t="s">
        <v>109</v>
      </c>
      <c r="G125" s="6">
        <v>3</v>
      </c>
      <c r="H125" s="11">
        <f t="shared" si="116"/>
        <v>-0.163768704892857</v>
      </c>
      <c r="I125" s="11">
        <f t="shared" si="117"/>
        <v>272.986231295107</v>
      </c>
      <c r="J125" s="11">
        <f t="shared" si="118"/>
        <v>0.0170576719702841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1.54477321812438</v>
      </c>
      <c r="P125" s="11">
        <f t="shared" si="121"/>
        <v>0.0263502348232457</v>
      </c>
      <c r="Q125" s="16">
        <f t="shared" si="122"/>
        <v>0.00685106105404389</v>
      </c>
      <c r="R125" s="11">
        <f t="shared" si="123"/>
        <v>0.1355172</v>
      </c>
      <c r="S125" s="17">
        <f t="shared" si="124"/>
        <v>0.0505549188888487</v>
      </c>
      <c r="T125" s="3">
        <v>0.01</v>
      </c>
      <c r="U125" s="18">
        <f t="shared" si="125"/>
        <v>0.000505549188888487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0.00599554918888849</v>
      </c>
      <c r="AU125" s="25">
        <f t="shared" si="129"/>
        <v>52.122</v>
      </c>
      <c r="AV125" s="1">
        <f t="shared" si="130"/>
        <v>0.26</v>
      </c>
      <c r="AW125" s="2">
        <f t="shared" si="131"/>
        <v>0.975</v>
      </c>
      <c r="AX125" s="1">
        <f t="shared" si="132"/>
        <v>530.765650176542</v>
      </c>
    </row>
    <row r="126" s="1" customFormat="1" spans="1:50">
      <c r="A126" s="6"/>
      <c r="B126" s="6"/>
      <c r="C126" s="9">
        <v>3</v>
      </c>
      <c r="D126" s="12">
        <v>7.18241899035484</v>
      </c>
      <c r="E126" s="13">
        <f t="shared" si="133"/>
        <v>-0.163768704892857</v>
      </c>
      <c r="F126" s="9" t="s">
        <v>109</v>
      </c>
      <c r="G126" s="6">
        <v>4</v>
      </c>
      <c r="H126" s="11">
        <f t="shared" si="116"/>
        <v>7.18241899035484</v>
      </c>
      <c r="I126" s="11">
        <f t="shared" si="117"/>
        <v>280.332418990355</v>
      </c>
      <c r="J126" s="11">
        <f t="shared" si="118"/>
        <v>0.0434357017262919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2.03964298330113</v>
      </c>
      <c r="P126" s="11">
        <f t="shared" si="121"/>
        <v>0.088593324250792</v>
      </c>
      <c r="Q126" s="16">
        <f t="shared" si="122"/>
        <v>0.0230342643052059</v>
      </c>
      <c r="R126" s="11">
        <f t="shared" si="123"/>
        <v>0.1355172</v>
      </c>
      <c r="S126" s="17">
        <f t="shared" si="124"/>
        <v>0.169972994610322</v>
      </c>
      <c r="T126" s="3">
        <v>0.01</v>
      </c>
      <c r="U126" s="18">
        <f t="shared" si="125"/>
        <v>0.00169972994610322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0.00718972994610322</v>
      </c>
      <c r="AU126" s="25">
        <f t="shared" si="129"/>
        <v>52.122</v>
      </c>
      <c r="AV126" s="1">
        <f t="shared" si="130"/>
        <v>0.26</v>
      </c>
      <c r="AW126" s="2">
        <f t="shared" si="131"/>
        <v>0.975</v>
      </c>
      <c r="AX126" s="1">
        <f t="shared" si="132"/>
        <v>636.482425414758</v>
      </c>
    </row>
    <row r="127" s="1" customFormat="1" spans="1:50">
      <c r="A127" s="6"/>
      <c r="B127" s="6"/>
      <c r="C127" s="9">
        <v>4</v>
      </c>
      <c r="D127" s="12">
        <v>14.2560610621</v>
      </c>
      <c r="E127" s="13">
        <f t="shared" si="133"/>
        <v>7.18241899035484</v>
      </c>
      <c r="F127" s="9" t="s">
        <v>109</v>
      </c>
      <c r="G127" s="6">
        <v>5</v>
      </c>
      <c r="H127" s="11">
        <f t="shared" si="116"/>
        <v>14.2560610621</v>
      </c>
      <c r="I127" s="11">
        <f t="shared" si="117"/>
        <v>287.4060610621</v>
      </c>
      <c r="J127" s="11">
        <f t="shared" si="118"/>
        <v>0.102118213410576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1.85349717609782</v>
      </c>
      <c r="O127" s="11">
        <f t="shared" si="134"/>
        <v>0.618772482952517</v>
      </c>
      <c r="P127" s="11">
        <f t="shared" si="121"/>
        <v>0.063187940466737</v>
      </c>
      <c r="Q127" s="16">
        <f t="shared" si="122"/>
        <v>0.0164288645213516</v>
      </c>
      <c r="R127" s="11">
        <f t="shared" si="123"/>
        <v>0.1355172</v>
      </c>
      <c r="S127" s="17">
        <f t="shared" si="124"/>
        <v>0.121230843917611</v>
      </c>
      <c r="T127" s="3">
        <v>0.01</v>
      </c>
      <c r="U127" s="18">
        <f t="shared" si="125"/>
        <v>0.00121230843917611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0.0111623084391761</v>
      </c>
      <c r="AU127" s="25">
        <f t="shared" si="129"/>
        <v>52.122</v>
      </c>
      <c r="AV127" s="1">
        <f t="shared" si="130"/>
        <v>0.26</v>
      </c>
      <c r="AW127" s="2">
        <f t="shared" si="131"/>
        <v>0.975</v>
      </c>
      <c r="AX127" s="1">
        <f t="shared" si="132"/>
        <v>988.16133594073</v>
      </c>
    </row>
    <row r="128" s="1" customFormat="1" spans="1:50">
      <c r="A128" s="6"/>
      <c r="B128" s="6"/>
      <c r="C128" s="9">
        <v>5</v>
      </c>
      <c r="D128" s="12">
        <v>16.5719855294193</v>
      </c>
      <c r="E128" s="13">
        <f t="shared" si="133"/>
        <v>14.2560610621</v>
      </c>
      <c r="F128" s="9" t="s">
        <v>111</v>
      </c>
      <c r="G128" s="6">
        <v>6</v>
      </c>
      <c r="H128" s="11">
        <f t="shared" si="116"/>
        <v>16.5719855294193</v>
      </c>
      <c r="I128" s="11">
        <f t="shared" si="117"/>
        <v>289.721985529419</v>
      </c>
      <c r="J128" s="11">
        <f t="shared" si="118"/>
        <v>0.133879467883183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1.07680454248578</v>
      </c>
      <c r="P128" s="11">
        <f t="shared" si="121"/>
        <v>0.144162019162191</v>
      </c>
      <c r="Q128" s="16">
        <f t="shared" si="122"/>
        <v>0.0374821249821696</v>
      </c>
      <c r="R128" s="11">
        <f t="shared" si="123"/>
        <v>0.1355172</v>
      </c>
      <c r="S128" s="17">
        <f t="shared" si="124"/>
        <v>0.276585739538373</v>
      </c>
      <c r="T128" s="3">
        <v>0.01</v>
      </c>
      <c r="U128" s="18">
        <f t="shared" si="125"/>
        <v>0.00276585739538373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0.0127158573953837</v>
      </c>
      <c r="AU128" s="25">
        <f t="shared" si="129"/>
        <v>52.122</v>
      </c>
      <c r="AV128" s="1">
        <f t="shared" si="130"/>
        <v>0.26</v>
      </c>
      <c r="AW128" s="2">
        <f t="shared" si="131"/>
        <v>0.975</v>
      </c>
      <c r="AX128" s="1">
        <f t="shared" si="132"/>
        <v>1125.69175990102</v>
      </c>
    </row>
    <row r="129" s="1" customFormat="1" spans="1:50">
      <c r="A129" s="6"/>
      <c r="B129" s="6"/>
      <c r="C129" s="9">
        <v>6</v>
      </c>
      <c r="D129" s="12">
        <v>21.2659571216667</v>
      </c>
      <c r="E129" s="13">
        <f t="shared" si="133"/>
        <v>16.5719855294193</v>
      </c>
      <c r="F129" s="9" t="s">
        <v>109</v>
      </c>
      <c r="G129" s="6">
        <v>7</v>
      </c>
      <c r="H129" s="11">
        <f t="shared" si="116"/>
        <v>21.2659571216667</v>
      </c>
      <c r="I129" s="11">
        <f t="shared" si="117"/>
        <v>294.415957121667</v>
      </c>
      <c r="J129" s="11">
        <f t="shared" si="118"/>
        <v>0.228778233302552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1.45386252332359</v>
      </c>
      <c r="P129" s="11">
        <f t="shared" si="121"/>
        <v>0.332612099550762</v>
      </c>
      <c r="Q129" s="16">
        <f t="shared" si="122"/>
        <v>0.086479145883198</v>
      </c>
      <c r="R129" s="11">
        <f t="shared" si="123"/>
        <v>0.1355172</v>
      </c>
      <c r="S129" s="17">
        <f t="shared" si="124"/>
        <v>0.638141474906492</v>
      </c>
      <c r="T129" s="3">
        <v>0.01</v>
      </c>
      <c r="U129" s="18">
        <f t="shared" si="125"/>
        <v>0.00638141474906492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0.0163314147490649</v>
      </c>
      <c r="AU129" s="25">
        <f t="shared" si="129"/>
        <v>52.122</v>
      </c>
      <c r="AV129" s="1">
        <f t="shared" si="130"/>
        <v>0.26</v>
      </c>
      <c r="AW129" s="2">
        <f t="shared" si="131"/>
        <v>0.975</v>
      </c>
      <c r="AX129" s="1">
        <f t="shared" si="132"/>
        <v>1445.76479893699</v>
      </c>
    </row>
    <row r="130" s="1" customFormat="1" spans="1:50">
      <c r="A130" s="6"/>
      <c r="B130" s="6"/>
      <c r="C130" s="9">
        <v>7</v>
      </c>
      <c r="D130" s="12">
        <v>23.2045532422581</v>
      </c>
      <c r="E130" s="13">
        <f t="shared" si="133"/>
        <v>21.2659571216667</v>
      </c>
      <c r="F130" s="9" t="s">
        <v>109</v>
      </c>
      <c r="G130" s="6">
        <v>8</v>
      </c>
      <c r="H130" s="11">
        <f t="shared" si="116"/>
        <v>23.2045532422581</v>
      </c>
      <c r="I130" s="11">
        <f t="shared" si="117"/>
        <v>296.354553242258</v>
      </c>
      <c r="J130" s="11">
        <f t="shared" si="118"/>
        <v>0.284032820894838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1.64247042377283</v>
      </c>
      <c r="P130" s="11">
        <f t="shared" si="121"/>
        <v>0.466515507700536</v>
      </c>
      <c r="Q130" s="16">
        <f t="shared" si="122"/>
        <v>0.121294032002139</v>
      </c>
      <c r="R130" s="11">
        <f t="shared" si="123"/>
        <v>0.1355172</v>
      </c>
      <c r="S130" s="17">
        <f t="shared" si="124"/>
        <v>0.895045293159388</v>
      </c>
      <c r="T130" s="3">
        <v>0.01</v>
      </c>
      <c r="U130" s="18">
        <f t="shared" si="125"/>
        <v>0.00895045293159388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0.0189004529315939</v>
      </c>
      <c r="AU130" s="25">
        <f t="shared" si="129"/>
        <v>52.122</v>
      </c>
      <c r="AV130" s="1">
        <f t="shared" si="130"/>
        <v>0.26</v>
      </c>
      <c r="AW130" s="2">
        <f t="shared" si="131"/>
        <v>0.975</v>
      </c>
      <c r="AX130" s="1">
        <f t="shared" si="132"/>
        <v>1673.19304250898</v>
      </c>
    </row>
    <row r="131" s="1" customFormat="1" spans="1:50">
      <c r="A131" s="6"/>
      <c r="B131" s="6"/>
      <c r="C131" s="9">
        <v>8</v>
      </c>
      <c r="D131" s="12">
        <v>22.1199182832258</v>
      </c>
      <c r="E131" s="13">
        <f t="shared" si="133"/>
        <v>23.2045532422581</v>
      </c>
      <c r="F131" s="9" t="s">
        <v>109</v>
      </c>
      <c r="G131" s="6">
        <v>9</v>
      </c>
      <c r="H131" s="11">
        <f t="shared" si="116"/>
        <v>22.1199182832258</v>
      </c>
      <c r="I131" s="11">
        <f t="shared" si="117"/>
        <v>295.269918283226</v>
      </c>
      <c r="J131" s="11">
        <f t="shared" si="118"/>
        <v>0.251740943663058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1.69717491607229</v>
      </c>
      <c r="P131" s="11">
        <f t="shared" si="121"/>
        <v>0.427248414933309</v>
      </c>
      <c r="Q131" s="16">
        <f t="shared" si="122"/>
        <v>0.11108458788266</v>
      </c>
      <c r="R131" s="11">
        <f t="shared" si="123"/>
        <v>0.1355172</v>
      </c>
      <c r="S131" s="17">
        <f t="shared" si="124"/>
        <v>0.819708405151969</v>
      </c>
      <c r="T131" s="3">
        <v>0.01</v>
      </c>
      <c r="U131" s="18">
        <f t="shared" si="125"/>
        <v>0.00819708405151969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0.0136870840515197</v>
      </c>
      <c r="AU131" s="25">
        <f t="shared" si="129"/>
        <v>52.122</v>
      </c>
      <c r="AV131" s="1">
        <f t="shared" si="130"/>
        <v>0.26</v>
      </c>
      <c r="AW131" s="2">
        <f t="shared" si="131"/>
        <v>0.975</v>
      </c>
      <c r="AX131" s="1">
        <f t="shared" si="132"/>
        <v>1211.67116418448</v>
      </c>
    </row>
    <row r="132" s="1" customFormat="1" spans="1:50">
      <c r="A132" s="6"/>
      <c r="B132" s="6"/>
      <c r="C132" s="9">
        <v>9</v>
      </c>
      <c r="D132" s="12">
        <v>17.2557706723333</v>
      </c>
      <c r="E132" s="13">
        <f t="shared" si="133"/>
        <v>22.1199182832258</v>
      </c>
      <c r="F132" s="9" t="s">
        <v>109</v>
      </c>
      <c r="G132" s="6">
        <v>10</v>
      </c>
      <c r="H132" s="11">
        <f t="shared" si="116"/>
        <v>17.2557706723333</v>
      </c>
      <c r="I132" s="11">
        <f t="shared" si="117"/>
        <v>290.405770672333</v>
      </c>
      <c r="J132" s="11">
        <f t="shared" si="118"/>
        <v>0.144903974760259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1.79114650113898</v>
      </c>
      <c r="P132" s="11">
        <f t="shared" si="121"/>
        <v>0.259544247392969</v>
      </c>
      <c r="Q132" s="16">
        <f t="shared" si="122"/>
        <v>0.067481504322172</v>
      </c>
      <c r="R132" s="11">
        <f t="shared" si="123"/>
        <v>0.1355172</v>
      </c>
      <c r="S132" s="17">
        <f t="shared" si="124"/>
        <v>0.497955272999826</v>
      </c>
      <c r="T132" s="3">
        <v>0.01</v>
      </c>
      <c r="U132" s="18">
        <f t="shared" si="125"/>
        <v>0.00497955272999826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0.0104695527299983</v>
      </c>
      <c r="AU132" s="25">
        <f t="shared" si="129"/>
        <v>52.122</v>
      </c>
      <c r="AV132" s="1">
        <f t="shared" si="130"/>
        <v>0.26</v>
      </c>
      <c r="AW132" s="2">
        <f t="shared" si="131"/>
        <v>0.975</v>
      </c>
      <c r="AX132" s="1">
        <f t="shared" si="132"/>
        <v>926.834020825588</v>
      </c>
    </row>
    <row r="133" s="1" customFormat="1" spans="1:50">
      <c r="A133" s="6"/>
      <c r="B133" s="6"/>
      <c r="C133" s="9">
        <v>10</v>
      </c>
      <c r="D133" s="12">
        <v>11.1038650224194</v>
      </c>
      <c r="E133" s="13">
        <f t="shared" si="133"/>
        <v>17.2557706723333</v>
      </c>
      <c r="F133" s="9" t="s">
        <v>109</v>
      </c>
      <c r="G133" s="6">
        <v>11</v>
      </c>
      <c r="H133" s="11">
        <f t="shared" si="116"/>
        <v>11.1038650224194</v>
      </c>
      <c r="I133" s="11">
        <f t="shared" si="117"/>
        <v>284.253865022419</v>
      </c>
      <c r="J133" s="11">
        <f t="shared" si="118"/>
        <v>0.0701365216276012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1.45502214105871</v>
      </c>
      <c r="O133" s="11">
        <f t="shared" si="134"/>
        <v>0.5978001126873</v>
      </c>
      <c r="P133" s="11">
        <f t="shared" si="121"/>
        <v>0.0419276205324753</v>
      </c>
      <c r="Q133" s="16">
        <f t="shared" si="122"/>
        <v>0.0109011813384436</v>
      </c>
      <c r="R133" s="11">
        <f t="shared" si="123"/>
        <v>0.1355172</v>
      </c>
      <c r="S133" s="17">
        <f t="shared" si="124"/>
        <v>0.0804413117924778</v>
      </c>
      <c r="T133" s="3">
        <v>0.01</v>
      </c>
      <c r="U133" s="18">
        <f t="shared" si="125"/>
        <v>0.000804413117924778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0.00629441311792478</v>
      </c>
      <c r="AU133" s="25">
        <f t="shared" si="129"/>
        <v>52.122</v>
      </c>
      <c r="AV133" s="1">
        <f t="shared" si="130"/>
        <v>0.26</v>
      </c>
      <c r="AW133" s="2">
        <f t="shared" si="131"/>
        <v>0.975</v>
      </c>
      <c r="AX133" s="1">
        <f t="shared" si="132"/>
        <v>557.223060934383</v>
      </c>
    </row>
    <row r="134" s="1" customFormat="1" spans="1:51">
      <c r="A134" s="6"/>
      <c r="B134" s="6"/>
      <c r="C134" s="9">
        <v>11</v>
      </c>
      <c r="D134" s="12">
        <v>5.0850129637</v>
      </c>
      <c r="E134" s="13">
        <f t="shared" si="133"/>
        <v>11.1038650224194</v>
      </c>
      <c r="F134" s="9" t="s">
        <v>111</v>
      </c>
      <c r="G134" s="6">
        <v>12</v>
      </c>
      <c r="H134" s="11">
        <f t="shared" si="116"/>
        <v>5.0850129637</v>
      </c>
      <c r="I134" s="11">
        <f t="shared" si="117"/>
        <v>278.2350129637</v>
      </c>
      <c r="J134" s="11">
        <f t="shared" si="118"/>
        <v>0.033430059562661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1.07709249215483</v>
      </c>
      <c r="P134" s="11">
        <f t="shared" si="121"/>
        <v>0.0360072661672307</v>
      </c>
      <c r="Q134" s="16">
        <f t="shared" si="122"/>
        <v>0.00936188920347999</v>
      </c>
      <c r="R134" s="11">
        <f t="shared" si="123"/>
        <v>0.1355172</v>
      </c>
      <c r="S134" s="17">
        <f t="shared" si="124"/>
        <v>0.0690826640712765</v>
      </c>
      <c r="T134" s="3">
        <v>0.01</v>
      </c>
      <c r="U134" s="18">
        <f t="shared" si="125"/>
        <v>0.000690826640712765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0.00618082664071277</v>
      </c>
      <c r="AU134" s="25">
        <f t="shared" si="129"/>
        <v>52.122</v>
      </c>
      <c r="AV134" s="1">
        <f t="shared" si="130"/>
        <v>0.26</v>
      </c>
      <c r="AW134" s="2">
        <f t="shared" si="131"/>
        <v>0.975</v>
      </c>
      <c r="AX134" s="1">
        <f t="shared" si="132"/>
        <v>547.167635062733</v>
      </c>
      <c r="AY134" s="1">
        <f>SUM(AX123:AX134)</f>
        <v>10647.0553362449</v>
      </c>
    </row>
    <row r="135" s="1" customFormat="1" spans="1:46">
      <c r="A135" s="6"/>
      <c r="B135" s="6"/>
      <c r="C135" s="9">
        <v>12</v>
      </c>
      <c r="D135" s="12">
        <v>-0.244548305612903</v>
      </c>
      <c r="E135" s="13">
        <f t="shared" si="133"/>
        <v>5.0850129637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-2.98</v>
      </c>
      <c r="E139" s="9"/>
      <c r="F139" s="9"/>
      <c r="G139" s="6">
        <v>1</v>
      </c>
      <c r="H139" s="11">
        <f t="shared" ref="H139:H150" si="135">E140</f>
        <v>-2.98</v>
      </c>
      <c r="I139" s="11">
        <f t="shared" ref="I139:I150" si="136">H139+273.15</f>
        <v>270.17</v>
      </c>
      <c r="J139" s="11">
        <f t="shared" ref="J139:J150" si="137">EXP(($C$18*(I139-$C$16))/($C$19*I139*$C$16))</f>
        <v>0.0117611624123323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0.003348402938791</v>
      </c>
      <c r="Q139" s="16">
        <f t="shared" ref="Q139:Q150" si="141">P139*$B$125</f>
        <v>0.000870584764085661</v>
      </c>
      <c r="R139" s="11">
        <f t="shared" ref="R139:R150" si="142">L139*$B$125</f>
        <v>0.074022</v>
      </c>
      <c r="S139" s="17">
        <f t="shared" ref="S139:S150" si="143">Q139/R139</f>
        <v>0.0117611624123323</v>
      </c>
      <c r="T139" s="3">
        <v>0.01</v>
      </c>
      <c r="U139" s="18">
        <f t="shared" ref="U139:U150" si="144">S139*T139</f>
        <v>0.000117611624123323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0.00560761162412332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0.225</v>
      </c>
      <c r="AX139" s="1">
        <f t="shared" ref="AX139:AX150" si="151">AW139*10000*AV139*0.67*AU139*AT139</f>
        <v>62.5743091168591</v>
      </c>
      <c r="AZ139" s="2">
        <f t="shared" ref="AZ139:AZ150" si="152">$E$12/12</f>
        <v>0.0333333333333333</v>
      </c>
      <c r="BA139" s="1">
        <f t="shared" ref="BA139:BA150" si="153">AZ139*10000*AV139*0.67*AU139*AT139</f>
        <v>9.27026801731246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-2.63786124748387</v>
      </c>
      <c r="E140" s="13">
        <f t="shared" ref="E140:E151" si="154">D139</f>
        <v>-2.98</v>
      </c>
      <c r="F140" s="9" t="s">
        <v>109</v>
      </c>
      <c r="G140" s="6">
        <v>2</v>
      </c>
      <c r="H140" s="11">
        <f t="shared" si="135"/>
        <v>-2.63786124748387</v>
      </c>
      <c r="I140" s="11">
        <f t="shared" si="136"/>
        <v>270.512138752516</v>
      </c>
      <c r="J140" s="11">
        <f t="shared" si="137"/>
        <v>0.0123096666898331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0.566051597061209</v>
      </c>
      <c r="P140" s="11">
        <f t="shared" si="140"/>
        <v>0.00696790648907117</v>
      </c>
      <c r="Q140" s="16">
        <f t="shared" si="141"/>
        <v>0.00181165568715851</v>
      </c>
      <c r="R140" s="11">
        <f t="shared" si="142"/>
        <v>0.074022</v>
      </c>
      <c r="S140" s="17">
        <f t="shared" si="143"/>
        <v>0.0244745573904853</v>
      </c>
      <c r="T140" s="3">
        <v>0.01</v>
      </c>
      <c r="U140" s="18">
        <f t="shared" si="144"/>
        <v>0.000244745573904853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0.00573474557390485</v>
      </c>
      <c r="AU140" s="25">
        <f t="shared" si="148"/>
        <v>28.47</v>
      </c>
      <c r="AV140" s="1">
        <f t="shared" si="149"/>
        <v>0.26</v>
      </c>
      <c r="AW140" s="2">
        <f t="shared" si="150"/>
        <v>0.225</v>
      </c>
      <c r="AX140" s="1">
        <f t="shared" si="151"/>
        <v>63.9929735333915</v>
      </c>
      <c r="AZ140" s="2">
        <f t="shared" si="152"/>
        <v>0.0333333333333333</v>
      </c>
      <c r="BA140" s="1">
        <f t="shared" si="153"/>
        <v>9.4804405234654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-0.163768704892857</v>
      </c>
      <c r="E141" s="13">
        <f t="shared" si="154"/>
        <v>-2.63786124748387</v>
      </c>
      <c r="F141" s="9" t="s">
        <v>109</v>
      </c>
      <c r="G141" s="6">
        <v>3</v>
      </c>
      <c r="H141" s="11">
        <f t="shared" si="135"/>
        <v>-0.163768704892857</v>
      </c>
      <c r="I141" s="11">
        <f t="shared" si="136"/>
        <v>272.986231295107</v>
      </c>
      <c r="J141" s="11">
        <f t="shared" si="137"/>
        <v>0.0170576719702841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0.843783690572138</v>
      </c>
      <c r="P141" s="11">
        <f t="shared" si="140"/>
        <v>0.0143929854076552</v>
      </c>
      <c r="Q141" s="16">
        <f t="shared" si="141"/>
        <v>0.00374217620599036</v>
      </c>
      <c r="R141" s="11">
        <f t="shared" si="142"/>
        <v>0.074022</v>
      </c>
      <c r="S141" s="17">
        <f t="shared" si="143"/>
        <v>0.0505549188888487</v>
      </c>
      <c r="T141" s="3">
        <v>0.01</v>
      </c>
      <c r="U141" s="18">
        <f t="shared" si="144"/>
        <v>0.000505549188888487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0.00599554918888849</v>
      </c>
      <c r="AU141" s="25">
        <f t="shared" si="148"/>
        <v>28.47</v>
      </c>
      <c r="AV141" s="1">
        <f t="shared" si="149"/>
        <v>0.26</v>
      </c>
      <c r="AW141" s="2">
        <f t="shared" si="150"/>
        <v>0.225</v>
      </c>
      <c r="AX141" s="1">
        <f t="shared" si="151"/>
        <v>66.9032332155305</v>
      </c>
      <c r="AZ141" s="2">
        <f t="shared" si="152"/>
        <v>0.0333333333333333</v>
      </c>
      <c r="BA141" s="1">
        <f t="shared" si="153"/>
        <v>9.91159010600451</v>
      </c>
    </row>
    <row r="142" s="1" customFormat="1" spans="1:53">
      <c r="A142" s="6"/>
      <c r="B142" s="6"/>
      <c r="C142" s="9">
        <v>3</v>
      </c>
      <c r="D142" s="12">
        <v>7.18241899035484</v>
      </c>
      <c r="E142" s="13">
        <f t="shared" si="154"/>
        <v>-0.163768704892857</v>
      </c>
      <c r="F142" s="9" t="s">
        <v>109</v>
      </c>
      <c r="G142" s="6">
        <v>4</v>
      </c>
      <c r="H142" s="11">
        <f t="shared" si="135"/>
        <v>7.18241899035484</v>
      </c>
      <c r="I142" s="11">
        <f t="shared" si="136"/>
        <v>280.332418990355</v>
      </c>
      <c r="J142" s="11">
        <f t="shared" si="137"/>
        <v>0.0434357017262919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1.11409070516448</v>
      </c>
      <c r="P142" s="11">
        <f t="shared" si="140"/>
        <v>0.0483913115655586</v>
      </c>
      <c r="Q142" s="16">
        <f t="shared" si="141"/>
        <v>0.0125817410070452</v>
      </c>
      <c r="R142" s="11">
        <f t="shared" si="142"/>
        <v>0.074022</v>
      </c>
      <c r="S142" s="17">
        <f t="shared" si="143"/>
        <v>0.169972994610322</v>
      </c>
      <c r="T142" s="3">
        <v>0.01</v>
      </c>
      <c r="U142" s="18">
        <f t="shared" si="144"/>
        <v>0.00169972994610322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0.00718972994610322</v>
      </c>
      <c r="AU142" s="25">
        <f t="shared" si="148"/>
        <v>28.47</v>
      </c>
      <c r="AV142" s="1">
        <f t="shared" si="149"/>
        <v>0.26</v>
      </c>
      <c r="AW142" s="2">
        <f t="shared" si="150"/>
        <v>0.225</v>
      </c>
      <c r="AX142" s="1">
        <f t="shared" si="151"/>
        <v>80.2288771531207</v>
      </c>
      <c r="AZ142" s="2">
        <f t="shared" si="152"/>
        <v>0.0333333333333333</v>
      </c>
      <c r="BA142" s="1">
        <f t="shared" si="153"/>
        <v>11.8857595782401</v>
      </c>
    </row>
    <row r="143" s="1" customFormat="1" spans="1:53">
      <c r="A143" s="6"/>
      <c r="B143" s="6"/>
      <c r="C143" s="9">
        <v>4</v>
      </c>
      <c r="D143" s="12">
        <v>14.2560610621</v>
      </c>
      <c r="E143" s="13">
        <f t="shared" si="154"/>
        <v>7.18241899035484</v>
      </c>
      <c r="F143" s="9" t="s">
        <v>109</v>
      </c>
      <c r="G143" s="6">
        <v>5</v>
      </c>
      <c r="H143" s="11">
        <f t="shared" si="135"/>
        <v>14.2560610621</v>
      </c>
      <c r="I143" s="11">
        <f t="shared" si="136"/>
        <v>287.4060610621</v>
      </c>
      <c r="J143" s="11">
        <f t="shared" si="137"/>
        <v>0.102118213410576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1.01241442391898</v>
      </c>
      <c r="O143" s="11">
        <f t="shared" si="155"/>
        <v>0.337984969679946</v>
      </c>
      <c r="P143" s="11">
        <f t="shared" si="140"/>
        <v>0.0345144212633438</v>
      </c>
      <c r="Q143" s="16">
        <f t="shared" si="141"/>
        <v>0.00897374952846938</v>
      </c>
      <c r="R143" s="11">
        <f t="shared" si="142"/>
        <v>0.074022</v>
      </c>
      <c r="S143" s="17">
        <f t="shared" si="143"/>
        <v>0.121230843917611</v>
      </c>
      <c r="T143" s="3">
        <v>0.01</v>
      </c>
      <c r="U143" s="18">
        <f t="shared" si="144"/>
        <v>0.00121230843917611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0.0111623084391761</v>
      </c>
      <c r="AU143" s="25">
        <f t="shared" si="148"/>
        <v>28.47</v>
      </c>
      <c r="AV143" s="1">
        <f t="shared" si="149"/>
        <v>0.26</v>
      </c>
      <c r="AW143" s="2">
        <f t="shared" si="150"/>
        <v>0.225</v>
      </c>
      <c r="AX143" s="1">
        <f t="shared" si="151"/>
        <v>124.558151589168</v>
      </c>
      <c r="AZ143" s="2">
        <f t="shared" si="152"/>
        <v>0.0333333333333333</v>
      </c>
      <c r="BA143" s="1">
        <f t="shared" si="153"/>
        <v>18.4530594946915</v>
      </c>
    </row>
    <row r="144" s="1" customFormat="1" spans="1:53">
      <c r="A144" s="6"/>
      <c r="B144" s="6"/>
      <c r="C144" s="9">
        <v>5</v>
      </c>
      <c r="D144" s="12">
        <v>16.5719855294193</v>
      </c>
      <c r="E144" s="13">
        <f t="shared" si="154"/>
        <v>14.2560610621</v>
      </c>
      <c r="F144" s="9" t="s">
        <v>111</v>
      </c>
      <c r="G144" s="6">
        <v>6</v>
      </c>
      <c r="H144" s="11">
        <f t="shared" si="135"/>
        <v>16.5719855294193</v>
      </c>
      <c r="I144" s="11">
        <f t="shared" si="136"/>
        <v>289.721985529419</v>
      </c>
      <c r="J144" s="11">
        <f t="shared" si="137"/>
        <v>0.133879467883183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0.588170548416602</v>
      </c>
      <c r="P144" s="11">
        <f t="shared" si="140"/>
        <v>0.0787439600465747</v>
      </c>
      <c r="Q144" s="16">
        <f t="shared" si="141"/>
        <v>0.0204734296121094</v>
      </c>
      <c r="R144" s="11">
        <f t="shared" si="142"/>
        <v>0.074022</v>
      </c>
      <c r="S144" s="17">
        <f t="shared" si="143"/>
        <v>0.276585739538373</v>
      </c>
      <c r="T144" s="3">
        <v>0.01</v>
      </c>
      <c r="U144" s="18">
        <f t="shared" si="144"/>
        <v>0.00276585739538373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0.0127158573953837</v>
      </c>
      <c r="AU144" s="25">
        <f t="shared" si="148"/>
        <v>28.47</v>
      </c>
      <c r="AV144" s="1">
        <f t="shared" si="149"/>
        <v>0.26</v>
      </c>
      <c r="AW144" s="2">
        <f t="shared" si="150"/>
        <v>0.225</v>
      </c>
      <c r="AX144" s="1">
        <f t="shared" si="151"/>
        <v>141.893919315255</v>
      </c>
      <c r="AZ144" s="2">
        <f t="shared" si="152"/>
        <v>0.0333333333333333</v>
      </c>
      <c r="BA144" s="1">
        <f t="shared" si="153"/>
        <v>21.0213213800378</v>
      </c>
    </row>
    <row r="145" s="1" customFormat="1" spans="1:53">
      <c r="A145" s="6"/>
      <c r="B145" s="6"/>
      <c r="C145" s="9">
        <v>6</v>
      </c>
      <c r="D145" s="12">
        <v>21.2659571216667</v>
      </c>
      <c r="E145" s="13">
        <f t="shared" si="154"/>
        <v>16.5719855294193</v>
      </c>
      <c r="F145" s="9" t="s">
        <v>109</v>
      </c>
      <c r="G145" s="6">
        <v>7</v>
      </c>
      <c r="H145" s="11">
        <f t="shared" si="135"/>
        <v>21.2659571216667</v>
      </c>
      <c r="I145" s="11">
        <f t="shared" si="136"/>
        <v>294.415957121667</v>
      </c>
      <c r="J145" s="11">
        <f t="shared" si="137"/>
        <v>0.228778233302552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0.794126588370028</v>
      </c>
      <c r="P145" s="11">
        <f t="shared" si="140"/>
        <v>0.181678877905878</v>
      </c>
      <c r="Q145" s="16">
        <f t="shared" si="141"/>
        <v>0.0472365082555283</v>
      </c>
      <c r="R145" s="11">
        <f t="shared" si="142"/>
        <v>0.074022</v>
      </c>
      <c r="S145" s="17">
        <f t="shared" si="143"/>
        <v>0.638141474906492</v>
      </c>
      <c r="T145" s="3">
        <v>0.01</v>
      </c>
      <c r="U145" s="18">
        <f t="shared" si="144"/>
        <v>0.00638141474906492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0.0163314147490649</v>
      </c>
      <c r="AU145" s="25">
        <f t="shared" si="148"/>
        <v>28.47</v>
      </c>
      <c r="AV145" s="1">
        <f t="shared" si="149"/>
        <v>0.26</v>
      </c>
      <c r="AW145" s="2">
        <f t="shared" si="150"/>
        <v>0.225</v>
      </c>
      <c r="AX145" s="1">
        <f t="shared" si="151"/>
        <v>182.239260370209</v>
      </c>
      <c r="AZ145" s="2">
        <f t="shared" si="152"/>
        <v>0.0333333333333333</v>
      </c>
      <c r="BA145" s="1">
        <f t="shared" si="153"/>
        <v>26.9984089437347</v>
      </c>
    </row>
    <row r="146" s="1" customFormat="1" spans="1:53">
      <c r="A146" s="6"/>
      <c r="B146" s="6"/>
      <c r="C146" s="9">
        <v>7</v>
      </c>
      <c r="D146" s="12">
        <v>23.2045532422581</v>
      </c>
      <c r="E146" s="13">
        <f t="shared" si="154"/>
        <v>21.2659571216667</v>
      </c>
      <c r="F146" s="9" t="s">
        <v>109</v>
      </c>
      <c r="G146" s="6">
        <v>8</v>
      </c>
      <c r="H146" s="11">
        <f t="shared" si="135"/>
        <v>23.2045532422581</v>
      </c>
      <c r="I146" s="11">
        <f t="shared" si="136"/>
        <v>296.354553242258</v>
      </c>
      <c r="J146" s="11">
        <f t="shared" si="137"/>
        <v>0.284032820894838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0.897147710464149</v>
      </c>
      <c r="P146" s="11">
        <f t="shared" si="140"/>
        <v>0.254819394962478</v>
      </c>
      <c r="Q146" s="16">
        <f t="shared" si="141"/>
        <v>0.0662530426902443</v>
      </c>
      <c r="R146" s="11">
        <f t="shared" si="142"/>
        <v>0.074022</v>
      </c>
      <c r="S146" s="17">
        <f t="shared" si="143"/>
        <v>0.895045293159389</v>
      </c>
      <c r="T146" s="3">
        <v>0.01</v>
      </c>
      <c r="U146" s="18">
        <f t="shared" si="144"/>
        <v>0.00895045293159388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0.0189004529315939</v>
      </c>
      <c r="AU146" s="25">
        <f t="shared" si="148"/>
        <v>28.47</v>
      </c>
      <c r="AV146" s="1">
        <f t="shared" si="149"/>
        <v>0.26</v>
      </c>
      <c r="AW146" s="2">
        <f t="shared" si="150"/>
        <v>0.225</v>
      </c>
      <c r="AX146" s="1">
        <f t="shared" si="151"/>
        <v>210.906686030543</v>
      </c>
      <c r="AZ146" s="2">
        <f t="shared" si="152"/>
        <v>0.0333333333333333</v>
      </c>
      <c r="BA146" s="1">
        <f t="shared" si="153"/>
        <v>31.2454349674879</v>
      </c>
    </row>
    <row r="147" s="1" customFormat="1" spans="1:53">
      <c r="A147" s="6"/>
      <c r="B147" s="6"/>
      <c r="C147" s="9">
        <v>8</v>
      </c>
      <c r="D147" s="12">
        <v>22.1199182832258</v>
      </c>
      <c r="E147" s="13">
        <f t="shared" si="154"/>
        <v>23.2045532422581</v>
      </c>
      <c r="F147" s="9" t="s">
        <v>109</v>
      </c>
      <c r="G147" s="6">
        <v>9</v>
      </c>
      <c r="H147" s="11">
        <f t="shared" si="135"/>
        <v>22.1199182832258</v>
      </c>
      <c r="I147" s="11">
        <f t="shared" si="136"/>
        <v>295.269918283226</v>
      </c>
      <c r="J147" s="11">
        <f t="shared" si="137"/>
        <v>0.251740943663058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0.927028315501671</v>
      </c>
      <c r="P147" s="11">
        <f t="shared" si="140"/>
        <v>0.233370982946766</v>
      </c>
      <c r="Q147" s="16">
        <f t="shared" si="141"/>
        <v>0.0606764555661591</v>
      </c>
      <c r="R147" s="11">
        <f t="shared" si="142"/>
        <v>0.074022</v>
      </c>
      <c r="S147" s="17">
        <f t="shared" si="143"/>
        <v>0.819708405151969</v>
      </c>
      <c r="T147" s="3">
        <v>0.01</v>
      </c>
      <c r="U147" s="18">
        <f t="shared" si="144"/>
        <v>0.00819708405151969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0.0136870840515197</v>
      </c>
      <c r="AU147" s="25">
        <f t="shared" si="148"/>
        <v>28.47</v>
      </c>
      <c r="AV147" s="1">
        <f t="shared" si="149"/>
        <v>0.26</v>
      </c>
      <c r="AW147" s="2">
        <f t="shared" si="150"/>
        <v>0.225</v>
      </c>
      <c r="AX147" s="1">
        <f t="shared" si="151"/>
        <v>152.731659350985</v>
      </c>
      <c r="AZ147" s="2">
        <f t="shared" si="152"/>
        <v>0.0333333333333333</v>
      </c>
      <c r="BA147" s="1">
        <f t="shared" si="153"/>
        <v>22.6269124964422</v>
      </c>
    </row>
    <row r="148" s="1" customFormat="1" spans="1:53">
      <c r="A148" s="6"/>
      <c r="B148" s="6"/>
      <c r="C148" s="9">
        <v>9</v>
      </c>
      <c r="D148" s="12">
        <v>17.2557706723333</v>
      </c>
      <c r="E148" s="13">
        <f t="shared" si="154"/>
        <v>22.1199182832258</v>
      </c>
      <c r="F148" s="9" t="s">
        <v>109</v>
      </c>
      <c r="G148" s="6">
        <v>10</v>
      </c>
      <c r="H148" s="11">
        <f t="shared" si="135"/>
        <v>17.2557706723333</v>
      </c>
      <c r="I148" s="11">
        <f t="shared" si="136"/>
        <v>290.405770672333</v>
      </c>
      <c r="J148" s="11">
        <f t="shared" si="137"/>
        <v>0.144903974760259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0.978357332554906</v>
      </c>
      <c r="P148" s="11">
        <f t="shared" si="140"/>
        <v>0.14176786622305</v>
      </c>
      <c r="Q148" s="16">
        <f t="shared" si="141"/>
        <v>0.0368596452179931</v>
      </c>
      <c r="R148" s="11">
        <f t="shared" si="142"/>
        <v>0.074022</v>
      </c>
      <c r="S148" s="17">
        <f t="shared" si="143"/>
        <v>0.497955272999826</v>
      </c>
      <c r="T148" s="3">
        <v>0.01</v>
      </c>
      <c r="U148" s="18">
        <f t="shared" si="144"/>
        <v>0.00497955272999826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0.0104695527299983</v>
      </c>
      <c r="AU148" s="25">
        <f t="shared" si="148"/>
        <v>28.47</v>
      </c>
      <c r="AV148" s="1">
        <f t="shared" si="149"/>
        <v>0.26</v>
      </c>
      <c r="AW148" s="2">
        <f t="shared" si="150"/>
        <v>0.225</v>
      </c>
      <c r="AX148" s="1">
        <f t="shared" si="151"/>
        <v>116.827817751125</v>
      </c>
      <c r="AZ148" s="2">
        <f t="shared" si="152"/>
        <v>0.0333333333333333</v>
      </c>
      <c r="BA148" s="1">
        <f t="shared" si="153"/>
        <v>17.3078248520185</v>
      </c>
    </row>
    <row r="149" s="1" customFormat="1" spans="1:53">
      <c r="A149" s="6"/>
      <c r="B149" s="6"/>
      <c r="C149" s="9">
        <v>10</v>
      </c>
      <c r="D149" s="12">
        <v>11.1038650224194</v>
      </c>
      <c r="E149" s="13">
        <f t="shared" si="154"/>
        <v>17.2557706723333</v>
      </c>
      <c r="F149" s="9" t="s">
        <v>109</v>
      </c>
      <c r="G149" s="6">
        <v>11</v>
      </c>
      <c r="H149" s="11">
        <f t="shared" si="135"/>
        <v>11.1038650224194</v>
      </c>
      <c r="I149" s="11">
        <f t="shared" si="136"/>
        <v>284.253865022419</v>
      </c>
      <c r="J149" s="11">
        <f t="shared" si="137"/>
        <v>0.0701365216276012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0.794759993015263</v>
      </c>
      <c r="O149" s="11">
        <f t="shared" si="155"/>
        <v>0.326529473316593</v>
      </c>
      <c r="P149" s="11">
        <f t="shared" si="140"/>
        <v>0.0229016414673184</v>
      </c>
      <c r="Q149" s="16">
        <f t="shared" si="141"/>
        <v>0.00595442678150279</v>
      </c>
      <c r="R149" s="11">
        <f t="shared" si="142"/>
        <v>0.074022</v>
      </c>
      <c r="S149" s="17">
        <f t="shared" si="143"/>
        <v>0.0804413117924778</v>
      </c>
      <c r="T149" s="3">
        <v>0.01</v>
      </c>
      <c r="U149" s="18">
        <f t="shared" si="144"/>
        <v>0.000804413117924778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0.00629441311792478</v>
      </c>
      <c r="AU149" s="25">
        <f t="shared" si="148"/>
        <v>28.47</v>
      </c>
      <c r="AV149" s="1">
        <f t="shared" si="149"/>
        <v>0.26</v>
      </c>
      <c r="AW149" s="2">
        <f t="shared" si="150"/>
        <v>0.225</v>
      </c>
      <c r="AX149" s="1">
        <f t="shared" si="151"/>
        <v>70.2382009581155</v>
      </c>
      <c r="AZ149" s="2">
        <f t="shared" si="152"/>
        <v>0.0333333333333333</v>
      </c>
      <c r="BA149" s="1">
        <f t="shared" si="153"/>
        <v>10.4056594012023</v>
      </c>
    </row>
    <row r="150" s="1" customFormat="1" spans="1:54">
      <c r="A150" s="6"/>
      <c r="B150" s="6"/>
      <c r="C150" s="9">
        <v>11</v>
      </c>
      <c r="D150" s="12">
        <v>5.0850129637</v>
      </c>
      <c r="E150" s="13">
        <f t="shared" si="154"/>
        <v>11.1038650224194</v>
      </c>
      <c r="F150" s="9" t="s">
        <v>111</v>
      </c>
      <c r="G150" s="6">
        <v>12</v>
      </c>
      <c r="H150" s="11">
        <f t="shared" si="135"/>
        <v>5.0850129637</v>
      </c>
      <c r="I150" s="11">
        <f t="shared" si="136"/>
        <v>278.2350129637</v>
      </c>
      <c r="J150" s="11">
        <f t="shared" si="137"/>
        <v>0.033430059562661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0.588327831849274</v>
      </c>
      <c r="P150" s="11">
        <f t="shared" si="140"/>
        <v>0.0196678344610924</v>
      </c>
      <c r="Q150" s="16">
        <f t="shared" si="141"/>
        <v>0.00511363695988403</v>
      </c>
      <c r="R150" s="11">
        <f t="shared" si="142"/>
        <v>0.074022</v>
      </c>
      <c r="S150" s="17">
        <f t="shared" si="143"/>
        <v>0.0690826640712765</v>
      </c>
      <c r="T150" s="3">
        <v>0.01</v>
      </c>
      <c r="U150" s="18">
        <f t="shared" si="144"/>
        <v>0.000690826640712765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0.00618082664071277</v>
      </c>
      <c r="AU150" s="25">
        <f t="shared" si="148"/>
        <v>28.47</v>
      </c>
      <c r="AV150" s="1">
        <f t="shared" si="149"/>
        <v>0.26</v>
      </c>
      <c r="AW150" s="2">
        <f t="shared" si="150"/>
        <v>0.225</v>
      </c>
      <c r="AX150" s="1">
        <f t="shared" si="151"/>
        <v>68.9707103020252</v>
      </c>
      <c r="AY150" s="1">
        <f>SUM(AX139:AX150)</f>
        <v>1342.06579868633</v>
      </c>
      <c r="AZ150" s="2">
        <f t="shared" si="152"/>
        <v>0.0333333333333333</v>
      </c>
      <c r="BA150" s="1">
        <f t="shared" si="153"/>
        <v>10.2178830077074</v>
      </c>
      <c r="BB150" s="1">
        <f>SUM(BA139:BA150)</f>
        <v>198.824562768345</v>
      </c>
    </row>
    <row r="151" s="1" customFormat="1" spans="1:46">
      <c r="A151" s="6"/>
      <c r="B151" s="6"/>
      <c r="C151" s="9">
        <v>12</v>
      </c>
      <c r="D151" s="12">
        <v>-0.244548305612903</v>
      </c>
      <c r="E151" s="13">
        <f t="shared" si="154"/>
        <v>5.0850129637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612.4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29.9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594.4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2157.9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1016.55</v>
      </c>
      <c r="F9" s="3">
        <v>122.786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11.6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34.5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15</v>
      </c>
      <c r="F12" s="3">
        <v>341.64</v>
      </c>
      <c r="G12" s="3">
        <v>0.33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3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29753410.1618795</v>
      </c>
      <c r="J16" s="7" t="s">
        <v>35</v>
      </c>
      <c r="K16" s="7">
        <f>I16/(10000*1000)</f>
        <v>2.97534101618795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27281978.5874336</v>
      </c>
      <c r="J17" s="7" t="s">
        <v>35</v>
      </c>
      <c r="K17" s="7">
        <f>I17/(10000*1000)</f>
        <v>2.72819785874336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-10.19</v>
      </c>
      <c r="E29" s="9"/>
      <c r="F29" s="9"/>
      <c r="G29" s="6">
        <v>1</v>
      </c>
      <c r="H29" s="11">
        <f t="shared" ref="H29:H40" si="0">E30</f>
        <v>-10.19</v>
      </c>
      <c r="I29" s="11">
        <f t="shared" ref="I29:I40" si="1">H29+273.15</f>
        <v>262.96</v>
      </c>
      <c r="J29" s="11">
        <f t="shared" ref="J29:J40" si="2">EXP(($C$18*(I29-$C$16))/($C$19*I29*$C$16))</f>
        <v>0.00437825276320156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0.00434939278040412</v>
      </c>
      <c r="Q29" s="16">
        <f t="shared" ref="Q29:Q40" si="6">P29*$B$31</f>
        <v>0.000565421061452536</v>
      </c>
      <c r="R29" s="11">
        <f t="shared" ref="R29:R40" si="7">L29*$B$31</f>
        <v>0.129143083333333</v>
      </c>
      <c r="S29" s="17">
        <f t="shared" ref="S29:S40" si="8">Q29/R29</f>
        <v>0.00437825276320157</v>
      </c>
      <c r="T29" s="3">
        <v>0.01</v>
      </c>
      <c r="U29" s="18">
        <f t="shared" ref="U29:U40" si="9">S29*T29</f>
        <v>4.37825276320157e-5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0.021943782527632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2.49166666666667</v>
      </c>
      <c r="AU29" s="1">
        <f t="shared" ref="AU29:AU40" si="17">AT29*10000*AS29*0.67*AR29*AQ29</f>
        <v>4730.93941729715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-9.67772336196774</v>
      </c>
      <c r="E30" s="13">
        <f t="shared" ref="E30:E41" si="18">D29</f>
        <v>-10.19</v>
      </c>
      <c r="F30" s="9" t="s">
        <v>109</v>
      </c>
      <c r="G30" s="6">
        <v>2</v>
      </c>
      <c r="H30" s="11">
        <f t="shared" si="0"/>
        <v>-9.67772336196774</v>
      </c>
      <c r="I30" s="11">
        <f t="shared" si="1"/>
        <v>263.472276638032</v>
      </c>
      <c r="J30" s="11">
        <f t="shared" si="2"/>
        <v>0.00470508402815851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1.98246727388626</v>
      </c>
      <c r="P30" s="11">
        <f t="shared" si="5"/>
        <v>0.0093276751067092</v>
      </c>
      <c r="Q30" s="16">
        <f t="shared" si="6"/>
        <v>0.0012125977638722</v>
      </c>
      <c r="R30" s="11">
        <f t="shared" si="7"/>
        <v>0.129143083333333</v>
      </c>
      <c r="S30" s="17">
        <f t="shared" si="8"/>
        <v>0.00938956800916966</v>
      </c>
      <c r="T30" s="3">
        <v>0.01</v>
      </c>
      <c r="U30" s="18">
        <f t="shared" si="9"/>
        <v>9.38956800916966e-5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0.0219938956800917</v>
      </c>
      <c r="AR30" s="25">
        <f t="shared" si="15"/>
        <v>99.3408333333333</v>
      </c>
      <c r="AS30" s="1">
        <f t="shared" si="16"/>
        <v>0.13</v>
      </c>
      <c r="AT30" s="2">
        <f>$E$4/12</f>
        <v>2.49166666666667</v>
      </c>
      <c r="AU30" s="1">
        <f t="shared" si="17"/>
        <v>4741.74349303013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-5.91168745939286</v>
      </c>
      <c r="E31" s="13">
        <f t="shared" si="18"/>
        <v>-9.67772336196774</v>
      </c>
      <c r="F31" s="9" t="s">
        <v>109</v>
      </c>
      <c r="G31" s="6">
        <v>3</v>
      </c>
      <c r="H31" s="11">
        <f t="shared" si="0"/>
        <v>-5.91168745939286</v>
      </c>
      <c r="I31" s="11">
        <f t="shared" si="1"/>
        <v>267.238312540607</v>
      </c>
      <c r="J31" s="11">
        <f t="shared" si="2"/>
        <v>0.00792037343680468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2.96654793211289</v>
      </c>
      <c r="P31" s="11">
        <f t="shared" si="5"/>
        <v>0.0234961674405148</v>
      </c>
      <c r="Q31" s="16">
        <f t="shared" si="6"/>
        <v>0.00305450176726692</v>
      </c>
      <c r="R31" s="11">
        <f t="shared" si="7"/>
        <v>0.129143083333333</v>
      </c>
      <c r="S31" s="17">
        <f t="shared" si="8"/>
        <v>0.0236520740284859</v>
      </c>
      <c r="T31" s="3">
        <v>0.01</v>
      </c>
      <c r="U31" s="18">
        <f t="shared" si="9"/>
        <v>0.000236520740284859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0.0221365207402849</v>
      </c>
      <c r="AR31" s="25">
        <f t="shared" si="15"/>
        <v>99.3408333333333</v>
      </c>
      <c r="AS31" s="1">
        <f t="shared" si="16"/>
        <v>0.13</v>
      </c>
      <c r="AT31" s="2">
        <f>$E$4/12</f>
        <v>2.49166666666667</v>
      </c>
      <c r="AU31" s="1">
        <f t="shared" si="17"/>
        <v>4772.4925454468</v>
      </c>
    </row>
    <row r="32" s="1" customFormat="1" spans="1:47">
      <c r="A32" s="6"/>
      <c r="B32" s="6"/>
      <c r="C32" s="9">
        <v>3</v>
      </c>
      <c r="D32" s="12">
        <v>1.71984075603226</v>
      </c>
      <c r="E32" s="13">
        <f t="shared" si="18"/>
        <v>-5.91168745939286</v>
      </c>
      <c r="F32" s="9" t="s">
        <v>109</v>
      </c>
      <c r="G32" s="6">
        <v>4</v>
      </c>
      <c r="H32" s="11">
        <f t="shared" si="0"/>
        <v>1.71984075603226</v>
      </c>
      <c r="I32" s="11">
        <f t="shared" si="1"/>
        <v>274.869840756032</v>
      </c>
      <c r="J32" s="11">
        <f t="shared" si="2"/>
        <v>0.021780634025632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3.9364600980057</v>
      </c>
      <c r="P32" s="11">
        <f t="shared" si="5"/>
        <v>0.0857385967511656</v>
      </c>
      <c r="Q32" s="16">
        <f t="shared" si="6"/>
        <v>0.0111460175776515</v>
      </c>
      <c r="R32" s="11">
        <f t="shared" si="7"/>
        <v>0.129143083333333</v>
      </c>
      <c r="S32" s="17">
        <f t="shared" si="8"/>
        <v>0.0863075070685929</v>
      </c>
      <c r="T32" s="3">
        <v>0.01</v>
      </c>
      <c r="U32" s="18">
        <f t="shared" si="9"/>
        <v>0.000863075070685929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0.0227630750706859</v>
      </c>
      <c r="AR32" s="25">
        <f t="shared" si="15"/>
        <v>99.3408333333333</v>
      </c>
      <c r="AS32" s="1">
        <f t="shared" si="16"/>
        <v>0.13</v>
      </c>
      <c r="AT32" s="2">
        <f>$E$4/12</f>
        <v>2.49166666666667</v>
      </c>
      <c r="AU32" s="1">
        <f t="shared" si="17"/>
        <v>4907.57365897133</v>
      </c>
    </row>
    <row r="33" s="1" customFormat="1" spans="1:47">
      <c r="A33" s="6"/>
      <c r="B33" s="6"/>
      <c r="C33" s="9">
        <v>4</v>
      </c>
      <c r="D33" s="12">
        <v>10.6421287695333</v>
      </c>
      <c r="E33" s="13">
        <f t="shared" si="18"/>
        <v>1.71984075603226</v>
      </c>
      <c r="F33" s="9" t="s">
        <v>109</v>
      </c>
      <c r="G33" s="6">
        <v>5</v>
      </c>
      <c r="H33" s="11">
        <f t="shared" si="0"/>
        <v>10.6421287695333</v>
      </c>
      <c r="I33" s="11">
        <f t="shared" si="1"/>
        <v>283.792128769533</v>
      </c>
      <c r="J33" s="11">
        <f t="shared" si="2"/>
        <v>0.0663346150842232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3.65818542619181</v>
      </c>
      <c r="O33" s="11">
        <f t="shared" si="19"/>
        <v>1.18594440839606</v>
      </c>
      <c r="P33" s="11">
        <f t="shared" si="5"/>
        <v>0.0786691658422394</v>
      </c>
      <c r="Q33" s="16">
        <f t="shared" si="6"/>
        <v>0.0102269915594911</v>
      </c>
      <c r="R33" s="11">
        <f t="shared" si="7"/>
        <v>0.129143083333333</v>
      </c>
      <c r="S33" s="17">
        <f t="shared" si="8"/>
        <v>0.0791911676221489</v>
      </c>
      <c r="T33" s="3">
        <v>0.01</v>
      </c>
      <c r="U33" s="18">
        <f t="shared" si="9"/>
        <v>0.000791911676221489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0.0226919116762215</v>
      </c>
      <c r="AR33" s="25">
        <f t="shared" si="15"/>
        <v>99.3408333333333</v>
      </c>
      <c r="AS33" s="1">
        <f t="shared" si="16"/>
        <v>0.13</v>
      </c>
      <c r="AT33" s="2">
        <f>$E$4/12</f>
        <v>2.49166666666667</v>
      </c>
      <c r="AU33" s="1">
        <f t="shared" si="17"/>
        <v>4892.23128545315</v>
      </c>
    </row>
    <row r="34" s="1" customFormat="1" spans="1:47">
      <c r="A34" s="6"/>
      <c r="B34" s="6"/>
      <c r="C34" s="9">
        <v>5</v>
      </c>
      <c r="D34" s="12">
        <v>12.1687877907419</v>
      </c>
      <c r="E34" s="13">
        <f t="shared" si="18"/>
        <v>10.6421287695333</v>
      </c>
      <c r="F34" s="9" t="s">
        <v>111</v>
      </c>
      <c r="G34" s="6">
        <v>6</v>
      </c>
      <c r="H34" s="11">
        <f t="shared" si="0"/>
        <v>12.1687877907419</v>
      </c>
      <c r="I34" s="11">
        <f t="shared" si="1"/>
        <v>285.318787790742</v>
      </c>
      <c r="J34" s="11">
        <f t="shared" si="2"/>
        <v>0.0797018335074285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2.10068357588715</v>
      </c>
      <c r="P34" s="11">
        <f t="shared" si="5"/>
        <v>0.167428332617147</v>
      </c>
      <c r="Q34" s="16">
        <f t="shared" si="6"/>
        <v>0.0217656832402292</v>
      </c>
      <c r="R34" s="11">
        <f t="shared" si="7"/>
        <v>0.129143083333333</v>
      </c>
      <c r="S34" s="17">
        <f t="shared" si="8"/>
        <v>0.168539287420058</v>
      </c>
      <c r="T34" s="3">
        <v>0.01</v>
      </c>
      <c r="U34" s="18">
        <f t="shared" si="9"/>
        <v>0.00168539287420058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0.0311353928742006</v>
      </c>
      <c r="AR34" s="25">
        <f t="shared" si="15"/>
        <v>99.3408333333333</v>
      </c>
      <c r="AS34" s="1">
        <f t="shared" si="16"/>
        <v>0.13</v>
      </c>
      <c r="AT34" s="2">
        <f>$E$4/12</f>
        <v>2.49166666666667</v>
      </c>
      <c r="AU34" s="1">
        <f t="shared" si="17"/>
        <v>6712.59192603216</v>
      </c>
    </row>
    <row r="35" s="1" customFormat="1" spans="1:47">
      <c r="A35" s="6"/>
      <c r="B35" s="6"/>
      <c r="C35" s="9">
        <v>6</v>
      </c>
      <c r="D35" s="12">
        <v>17.5696713723333</v>
      </c>
      <c r="E35" s="13">
        <f t="shared" si="18"/>
        <v>12.1687877907419</v>
      </c>
      <c r="F35" s="9" t="s">
        <v>109</v>
      </c>
      <c r="G35" s="6">
        <v>7</v>
      </c>
      <c r="H35" s="11">
        <f t="shared" si="0"/>
        <v>17.5696713723333</v>
      </c>
      <c r="I35" s="11">
        <f t="shared" si="1"/>
        <v>290.719671372333</v>
      </c>
      <c r="J35" s="11">
        <f t="shared" si="2"/>
        <v>0.150245846916083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2.92666357660334</v>
      </c>
      <c r="P35" s="11">
        <f t="shared" si="5"/>
        <v>0.439719047705222</v>
      </c>
      <c r="Q35" s="16">
        <f t="shared" si="6"/>
        <v>0.0571634762016789</v>
      </c>
      <c r="R35" s="11">
        <f t="shared" si="7"/>
        <v>0.129143083333333</v>
      </c>
      <c r="S35" s="17">
        <f t="shared" si="8"/>
        <v>0.442636761692714</v>
      </c>
      <c r="T35" s="3">
        <v>0.01</v>
      </c>
      <c r="U35" s="18">
        <f t="shared" si="9"/>
        <v>0.00442636761692714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0.0338763676169271</v>
      </c>
      <c r="AR35" s="25">
        <f t="shared" si="15"/>
        <v>99.3408333333333</v>
      </c>
      <c r="AS35" s="1">
        <f t="shared" si="16"/>
        <v>0.13</v>
      </c>
      <c r="AT35" s="2">
        <f>$E$4/12</f>
        <v>2.49166666666667</v>
      </c>
      <c r="AU35" s="1">
        <f t="shared" si="17"/>
        <v>7303.52858136276</v>
      </c>
    </row>
    <row r="36" s="1" customFormat="1" spans="1:47">
      <c r="A36" s="6"/>
      <c r="B36" s="6"/>
      <c r="C36" s="9">
        <v>7</v>
      </c>
      <c r="D36" s="12">
        <v>19.2338855322581</v>
      </c>
      <c r="E36" s="13">
        <f t="shared" si="18"/>
        <v>17.5696713723333</v>
      </c>
      <c r="F36" s="9" t="s">
        <v>109</v>
      </c>
      <c r="G36" s="6">
        <v>8</v>
      </c>
      <c r="H36" s="11">
        <f t="shared" si="0"/>
        <v>19.2338855322581</v>
      </c>
      <c r="I36" s="11">
        <f t="shared" si="1"/>
        <v>292.383885532258</v>
      </c>
      <c r="J36" s="11">
        <f t="shared" si="2"/>
        <v>0.181799696383941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3.48035286223145</v>
      </c>
      <c r="P36" s="11">
        <f t="shared" si="5"/>
        <v>0.632727093662658</v>
      </c>
      <c r="Q36" s="16">
        <f t="shared" si="6"/>
        <v>0.0822545221761455</v>
      </c>
      <c r="R36" s="11">
        <f t="shared" si="7"/>
        <v>0.129143083333333</v>
      </c>
      <c r="S36" s="17">
        <f t="shared" si="8"/>
        <v>0.636925494212007</v>
      </c>
      <c r="T36" s="3">
        <v>0.01</v>
      </c>
      <c r="U36" s="18">
        <f t="shared" si="9"/>
        <v>0.00636925494212007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0.0358192549421201</v>
      </c>
      <c r="AR36" s="25">
        <f t="shared" si="15"/>
        <v>99.3408333333333</v>
      </c>
      <c r="AS36" s="1">
        <f t="shared" si="16"/>
        <v>0.13</v>
      </c>
      <c r="AT36" s="2">
        <f>$E$4/12</f>
        <v>2.49166666666667</v>
      </c>
      <c r="AU36" s="1">
        <f t="shared" si="17"/>
        <v>7722.40268470151</v>
      </c>
    </row>
    <row r="37" s="1" customFormat="1" spans="1:47">
      <c r="A37" s="6"/>
      <c r="B37" s="6"/>
      <c r="C37" s="9">
        <v>8</v>
      </c>
      <c r="D37" s="12">
        <v>19.2306398832258</v>
      </c>
      <c r="E37" s="13">
        <f t="shared" si="18"/>
        <v>19.2338855322581</v>
      </c>
      <c r="F37" s="9" t="s">
        <v>109</v>
      </c>
      <c r="G37" s="6">
        <v>9</v>
      </c>
      <c r="H37" s="11">
        <f t="shared" si="0"/>
        <v>19.2306398832258</v>
      </c>
      <c r="I37" s="11">
        <f t="shared" si="1"/>
        <v>292.380639883226</v>
      </c>
      <c r="J37" s="11">
        <f t="shared" si="2"/>
        <v>0.181732502745552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3.84103410190212</v>
      </c>
      <c r="P37" s="11">
        <f t="shared" si="5"/>
        <v>0.698040740469688</v>
      </c>
      <c r="Q37" s="16">
        <f t="shared" si="6"/>
        <v>0.0907452962610595</v>
      </c>
      <c r="R37" s="11">
        <f t="shared" si="7"/>
        <v>0.129143083333333</v>
      </c>
      <c r="S37" s="17">
        <f t="shared" si="8"/>
        <v>0.702672523520563</v>
      </c>
      <c r="T37" s="3">
        <v>0.01</v>
      </c>
      <c r="U37" s="18">
        <f t="shared" si="9"/>
        <v>0.00702672523520563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0.0289267252352056</v>
      </c>
      <c r="AR37" s="25">
        <f t="shared" si="15"/>
        <v>99.3408333333333</v>
      </c>
      <c r="AS37" s="1">
        <f t="shared" si="16"/>
        <v>0.13</v>
      </c>
      <c r="AT37" s="2">
        <f>$E$4/12</f>
        <v>2.49166666666667</v>
      </c>
      <c r="AU37" s="1">
        <f t="shared" si="17"/>
        <v>6236.41728385859</v>
      </c>
    </row>
    <row r="38" s="1" customFormat="1" spans="1:47">
      <c r="A38" s="6"/>
      <c r="B38" s="6"/>
      <c r="C38" s="9">
        <v>9</v>
      </c>
      <c r="D38" s="12">
        <v>14.3866786427667</v>
      </c>
      <c r="E38" s="13">
        <f t="shared" si="18"/>
        <v>19.2306398832258</v>
      </c>
      <c r="F38" s="9" t="s">
        <v>109</v>
      </c>
      <c r="G38" s="6">
        <v>10</v>
      </c>
      <c r="H38" s="11">
        <f t="shared" si="0"/>
        <v>14.3866786427667</v>
      </c>
      <c r="I38" s="11">
        <f t="shared" si="1"/>
        <v>287.536678642767</v>
      </c>
      <c r="J38" s="11">
        <f t="shared" si="2"/>
        <v>0.10370193025282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4.13640169476577</v>
      </c>
      <c r="P38" s="11">
        <f t="shared" si="5"/>
        <v>0.428952840048247</v>
      </c>
      <c r="Q38" s="16">
        <f t="shared" si="6"/>
        <v>0.055763869206272</v>
      </c>
      <c r="R38" s="11">
        <f t="shared" si="7"/>
        <v>0.129143083333333</v>
      </c>
      <c r="S38" s="17">
        <f t="shared" si="8"/>
        <v>0.431799115887137</v>
      </c>
      <c r="T38" s="3">
        <v>0.01</v>
      </c>
      <c r="U38" s="18">
        <f t="shared" si="9"/>
        <v>0.00431799115887137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0.0262179911588714</v>
      </c>
      <c r="AR38" s="25">
        <f t="shared" si="15"/>
        <v>99.3408333333333</v>
      </c>
      <c r="AS38" s="1">
        <f t="shared" si="16"/>
        <v>0.13</v>
      </c>
      <c r="AT38" s="2">
        <f>$E$4/12</f>
        <v>2.49166666666667</v>
      </c>
      <c r="AU38" s="1">
        <f t="shared" si="17"/>
        <v>5652.43151036812</v>
      </c>
    </row>
    <row r="39" s="1" customFormat="1" spans="1:47">
      <c r="A39" s="6"/>
      <c r="B39" s="6"/>
      <c r="C39" s="9">
        <v>10</v>
      </c>
      <c r="D39" s="12">
        <v>6.35595129825806</v>
      </c>
      <c r="E39" s="13">
        <f t="shared" si="18"/>
        <v>14.3866786427667</v>
      </c>
      <c r="F39" s="9" t="s">
        <v>109</v>
      </c>
      <c r="G39" s="6">
        <v>11</v>
      </c>
      <c r="H39" s="11">
        <f t="shared" si="0"/>
        <v>6.35595129825806</v>
      </c>
      <c r="I39" s="11">
        <f t="shared" si="1"/>
        <v>279.505951298258</v>
      </c>
      <c r="J39" s="11">
        <f t="shared" si="2"/>
        <v>0.0391962120624071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3.52207641198165</v>
      </c>
      <c r="O39" s="11">
        <f t="shared" si="19"/>
        <v>1.17878077606921</v>
      </c>
      <c r="P39" s="11">
        <f t="shared" si="5"/>
        <v>0.0462037412738975</v>
      </c>
      <c r="Q39" s="16">
        <f t="shared" si="6"/>
        <v>0.00600648636560667</v>
      </c>
      <c r="R39" s="11">
        <f t="shared" si="7"/>
        <v>0.129143083333333</v>
      </c>
      <c r="S39" s="17">
        <f t="shared" si="8"/>
        <v>0.0465103218118407</v>
      </c>
      <c r="T39" s="3">
        <v>0.01</v>
      </c>
      <c r="U39" s="18">
        <f t="shared" si="9"/>
        <v>0.000465103218118407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0.0223651032181184</v>
      </c>
      <c r="AR39" s="25">
        <f t="shared" si="15"/>
        <v>99.3408333333333</v>
      </c>
      <c r="AS39" s="1">
        <f t="shared" si="16"/>
        <v>0.13</v>
      </c>
      <c r="AT39" s="2">
        <f>$E$4/12</f>
        <v>2.49166666666667</v>
      </c>
      <c r="AU39" s="1">
        <f t="shared" si="17"/>
        <v>4821.77346832891</v>
      </c>
    </row>
    <row r="40" s="1" customFormat="1" spans="1:48">
      <c r="A40" s="6"/>
      <c r="B40" s="6"/>
      <c r="C40" s="9">
        <v>11</v>
      </c>
      <c r="D40" s="12">
        <v>-0.8349296262</v>
      </c>
      <c r="E40" s="13">
        <f t="shared" si="18"/>
        <v>6.35595129825806</v>
      </c>
      <c r="F40" s="9" t="s">
        <v>111</v>
      </c>
      <c r="G40" s="6">
        <v>12</v>
      </c>
      <c r="H40" s="11">
        <f t="shared" si="0"/>
        <v>-0.8349296262</v>
      </c>
      <c r="I40" s="11">
        <f t="shared" si="1"/>
        <v>272.3150703738</v>
      </c>
      <c r="J40" s="11">
        <f t="shared" si="2"/>
        <v>0.0156221807315466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2.12598536812864</v>
      </c>
      <c r="P40" s="11">
        <f t="shared" si="5"/>
        <v>0.0332125276535293</v>
      </c>
      <c r="Q40" s="16">
        <f t="shared" si="6"/>
        <v>0.00431762859495881</v>
      </c>
      <c r="R40" s="11">
        <f t="shared" si="7"/>
        <v>0.129143083333333</v>
      </c>
      <c r="S40" s="17">
        <f t="shared" si="8"/>
        <v>0.0334329062270762</v>
      </c>
      <c r="T40" s="3">
        <v>0.01</v>
      </c>
      <c r="U40" s="18">
        <f t="shared" si="9"/>
        <v>0.000334329062270762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0.0222343290622708</v>
      </c>
      <c r="AR40" s="25">
        <f t="shared" si="15"/>
        <v>99.3408333333333</v>
      </c>
      <c r="AS40" s="1">
        <f t="shared" si="16"/>
        <v>0.13</v>
      </c>
      <c r="AT40" s="2">
        <f>$E$4/12</f>
        <v>2.49166666666667</v>
      </c>
      <c r="AU40" s="1">
        <f t="shared" si="17"/>
        <v>4793.57939522942</v>
      </c>
      <c r="AV40" s="1">
        <f>SUM(AU29:AU40)</f>
        <v>67287.70525008</v>
      </c>
    </row>
    <row r="41" s="1" customFormat="1" spans="1:46">
      <c r="A41" s="6"/>
      <c r="B41" s="6"/>
      <c r="C41" s="9">
        <v>12</v>
      </c>
      <c r="D41" s="12">
        <v>-7.12740064835484</v>
      </c>
      <c r="E41" s="13">
        <f t="shared" si="18"/>
        <v>-0.8349296262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-10.19</v>
      </c>
      <c r="E44" s="9"/>
      <c r="F44" s="9"/>
      <c r="G44" s="6">
        <v>1</v>
      </c>
      <c r="H44" s="11">
        <f t="shared" ref="H44:H55" si="20">E45</f>
        <v>-10.19</v>
      </c>
      <c r="I44" s="11">
        <f t="shared" ref="I44:I55" si="21">H44+273.15</f>
        <v>262.96</v>
      </c>
      <c r="J44" s="11">
        <f t="shared" ref="J44:J55" si="22">EXP(($C$18*(I44-$C$16))/($C$19*I44*$C$16))</f>
        <v>0.00437825276320156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0.00268048309503901</v>
      </c>
      <c r="Q44" s="16">
        <f t="shared" ref="Q44:Q55" si="26">P44*$B$46</f>
        <v>0.000482486957107023</v>
      </c>
      <c r="R44" s="11">
        <f t="shared" ref="R44:R55" si="27">L44*$B$46</f>
        <v>0.1102008</v>
      </c>
      <c r="S44" s="17">
        <f t="shared" ref="S44:S55" si="28">Q44/R44</f>
        <v>0.00437825276320156</v>
      </c>
      <c r="T44" s="3">
        <v>0.01</v>
      </c>
      <c r="U44" s="18">
        <f t="shared" ref="U44:U55" si="29">S44*T44</f>
        <v>4.37825276320156e-5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0.019143782527632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51.0333333333333</v>
      </c>
      <c r="AU44" s="1">
        <f t="shared" ref="AU44:AU55" si="37">AT44*10000*AS44*0.67*AR44*AQ44</f>
        <v>72134.2030541839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-9.67772336196774</v>
      </c>
      <c r="E45" s="13">
        <f t="shared" ref="E45:E56" si="38">D44</f>
        <v>-10.19</v>
      </c>
      <c r="F45" s="9" t="s">
        <v>109</v>
      </c>
      <c r="G45" s="6">
        <v>2</v>
      </c>
      <c r="H45" s="11">
        <f t="shared" si="20"/>
        <v>-9.67772336196774</v>
      </c>
      <c r="I45" s="11">
        <f t="shared" si="21"/>
        <v>263.472276638032</v>
      </c>
      <c r="J45" s="11">
        <f t="shared" si="22"/>
        <v>0.00470508402815851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1.22177285023829</v>
      </c>
      <c r="P45" s="11">
        <f t="shared" si="25"/>
        <v>0.0057485439236939</v>
      </c>
      <c r="Q45" s="16">
        <f t="shared" si="26"/>
        <v>0.0010347379062649</v>
      </c>
      <c r="R45" s="11">
        <f t="shared" si="27"/>
        <v>0.1102008</v>
      </c>
      <c r="S45" s="17">
        <f t="shared" si="28"/>
        <v>0.00938956800916965</v>
      </c>
      <c r="T45" s="3">
        <v>0.01</v>
      </c>
      <c r="U45" s="18">
        <f t="shared" si="29"/>
        <v>9.38956800916965e-5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0.0191938956800917</v>
      </c>
      <c r="AR45" s="25">
        <f t="shared" si="35"/>
        <v>61.2226666666667</v>
      </c>
      <c r="AS45" s="1">
        <f t="shared" si="36"/>
        <v>0.18</v>
      </c>
      <c r="AT45" s="2">
        <f>$E$3/12</f>
        <v>51.0333333333333</v>
      </c>
      <c r="AU45" s="1">
        <f t="shared" si="37"/>
        <v>72323.0305395565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-5.91168745939286</v>
      </c>
      <c r="E46" s="13">
        <f t="shared" si="38"/>
        <v>-9.67772336196774</v>
      </c>
      <c r="F46" s="9" t="s">
        <v>109</v>
      </c>
      <c r="G46" s="6">
        <v>3</v>
      </c>
      <c r="H46" s="11">
        <f t="shared" si="20"/>
        <v>-5.91168745939286</v>
      </c>
      <c r="I46" s="11">
        <f t="shared" si="21"/>
        <v>267.238312540607</v>
      </c>
      <c r="J46" s="11">
        <f t="shared" si="22"/>
        <v>0.00792037343680468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1.82825097298127</v>
      </c>
      <c r="P46" s="11">
        <f t="shared" si="25"/>
        <v>0.0144804304422132</v>
      </c>
      <c r="Q46" s="16">
        <f t="shared" si="26"/>
        <v>0.00260647747959837</v>
      </c>
      <c r="R46" s="11">
        <f t="shared" si="27"/>
        <v>0.1102008</v>
      </c>
      <c r="S46" s="17">
        <f t="shared" si="28"/>
        <v>0.0236520740284859</v>
      </c>
      <c r="T46" s="3">
        <v>0.01</v>
      </c>
      <c r="U46" s="18">
        <f t="shared" si="29"/>
        <v>0.000236520740284859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0.0193365207402849</v>
      </c>
      <c r="AR46" s="25">
        <f t="shared" si="35"/>
        <v>61.2226666666667</v>
      </c>
      <c r="AS46" s="1">
        <f t="shared" si="36"/>
        <v>0.18</v>
      </c>
      <c r="AT46" s="2">
        <f>$E$3/12</f>
        <v>51.0333333333333</v>
      </c>
      <c r="AU46" s="1">
        <f t="shared" si="37"/>
        <v>72860.4449736026</v>
      </c>
    </row>
    <row r="47" s="1" customFormat="1" spans="1:47">
      <c r="A47" s="6"/>
      <c r="B47" s="6"/>
      <c r="C47" s="9">
        <v>3</v>
      </c>
      <c r="D47" s="12">
        <v>1.71984075603226</v>
      </c>
      <c r="E47" s="13">
        <f t="shared" si="38"/>
        <v>-5.91168745939286</v>
      </c>
      <c r="F47" s="9" t="s">
        <v>109</v>
      </c>
      <c r="G47" s="6">
        <v>4</v>
      </c>
      <c r="H47" s="11">
        <f t="shared" si="20"/>
        <v>1.71984075603226</v>
      </c>
      <c r="I47" s="11">
        <f t="shared" si="21"/>
        <v>274.869840756032</v>
      </c>
      <c r="J47" s="11">
        <f t="shared" si="22"/>
        <v>0.021780634025632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2.42599720920572</v>
      </c>
      <c r="P47" s="11">
        <f t="shared" si="25"/>
        <v>0.0528397573609143</v>
      </c>
      <c r="Q47" s="16">
        <f t="shared" si="26"/>
        <v>0.00951115632496458</v>
      </c>
      <c r="R47" s="11">
        <f t="shared" si="27"/>
        <v>0.1102008</v>
      </c>
      <c r="S47" s="17">
        <f t="shared" si="28"/>
        <v>0.0863075070685928</v>
      </c>
      <c r="T47" s="3">
        <v>0.01</v>
      </c>
      <c r="U47" s="18">
        <f t="shared" si="29"/>
        <v>0.000863075070685928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0.0199630750706859</v>
      </c>
      <c r="AR47" s="25">
        <f t="shared" si="35"/>
        <v>61.2226666666667</v>
      </c>
      <c r="AS47" s="1">
        <f t="shared" si="36"/>
        <v>0.18</v>
      </c>
      <c r="AT47" s="2">
        <f>$E$3/12</f>
        <v>51.0333333333333</v>
      </c>
      <c r="AU47" s="1">
        <f t="shared" si="37"/>
        <v>75221.3157800063</v>
      </c>
    </row>
    <row r="48" s="1" customFormat="1" spans="1:47">
      <c r="A48" s="6"/>
      <c r="B48" s="6"/>
      <c r="C48" s="9">
        <v>4</v>
      </c>
      <c r="D48" s="12">
        <v>10.6421287695333</v>
      </c>
      <c r="E48" s="13">
        <f t="shared" si="38"/>
        <v>1.71984075603226</v>
      </c>
      <c r="F48" s="9" t="s">
        <v>109</v>
      </c>
      <c r="G48" s="6">
        <v>5</v>
      </c>
      <c r="H48" s="11">
        <f t="shared" si="20"/>
        <v>10.6421287695333</v>
      </c>
      <c r="I48" s="11">
        <f t="shared" si="21"/>
        <v>283.792128769533</v>
      </c>
      <c r="J48" s="11">
        <f t="shared" si="22"/>
        <v>0.0663346150842232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2.25449957925257</v>
      </c>
      <c r="O48" s="11">
        <f t="shared" si="39"/>
        <v>0.730884539258907</v>
      </c>
      <c r="P48" s="11">
        <f t="shared" si="25"/>
        <v>0.0484829445827494</v>
      </c>
      <c r="Q48" s="16">
        <f t="shared" si="26"/>
        <v>0.00872693002489489</v>
      </c>
      <c r="R48" s="11">
        <f t="shared" si="27"/>
        <v>0.1102008</v>
      </c>
      <c r="S48" s="17">
        <f t="shared" si="28"/>
        <v>0.0791911676221488</v>
      </c>
      <c r="T48" s="3">
        <v>0.01</v>
      </c>
      <c r="U48" s="18">
        <f t="shared" si="29"/>
        <v>0.000791911676221488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0.0198919116762215</v>
      </c>
      <c r="AR48" s="25">
        <f t="shared" si="35"/>
        <v>61.2226666666667</v>
      </c>
      <c r="AS48" s="1">
        <f t="shared" si="36"/>
        <v>0.18</v>
      </c>
      <c r="AT48" s="2">
        <f>$E$3/12</f>
        <v>51.0333333333333</v>
      </c>
      <c r="AU48" s="1">
        <f t="shared" si="37"/>
        <v>74953.1705093989</v>
      </c>
    </row>
    <row r="49" s="1" customFormat="1" spans="1:47">
      <c r="A49" s="6"/>
      <c r="B49" s="6"/>
      <c r="C49" s="9">
        <v>5</v>
      </c>
      <c r="D49" s="12">
        <v>12.1687877907419</v>
      </c>
      <c r="E49" s="13">
        <f t="shared" si="38"/>
        <v>10.6421287695333</v>
      </c>
      <c r="F49" s="9" t="s">
        <v>111</v>
      </c>
      <c r="G49" s="6">
        <v>6</v>
      </c>
      <c r="H49" s="11">
        <f t="shared" si="20"/>
        <v>12.1687877907419</v>
      </c>
      <c r="I49" s="11">
        <f t="shared" si="21"/>
        <v>285.318787790742</v>
      </c>
      <c r="J49" s="11">
        <f t="shared" si="22"/>
        <v>0.0797018335074285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1.29462826134282</v>
      </c>
      <c r="P49" s="11">
        <f t="shared" si="25"/>
        <v>0.103184246139557</v>
      </c>
      <c r="Q49" s="16">
        <f t="shared" si="26"/>
        <v>0.0185731643051203</v>
      </c>
      <c r="R49" s="11">
        <f t="shared" si="27"/>
        <v>0.1102008</v>
      </c>
      <c r="S49" s="17">
        <f t="shared" si="28"/>
        <v>0.168539287420058</v>
      </c>
      <c r="T49" s="3">
        <v>0.01</v>
      </c>
      <c r="U49" s="18">
        <f t="shared" si="29"/>
        <v>0.00168539287420058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0.0297353928742006</v>
      </c>
      <c r="AR49" s="25">
        <f t="shared" si="35"/>
        <v>61.2226666666667</v>
      </c>
      <c r="AS49" s="1">
        <f t="shared" si="36"/>
        <v>0.18</v>
      </c>
      <c r="AT49" s="2">
        <f>$E$3/12</f>
        <v>51.0333333333333</v>
      </c>
      <c r="AU49" s="1">
        <f t="shared" si="37"/>
        <v>112043.629015714</v>
      </c>
    </row>
    <row r="50" s="1" customFormat="1" spans="1:47">
      <c r="A50" s="6"/>
      <c r="B50" s="6"/>
      <c r="C50" s="9">
        <v>6</v>
      </c>
      <c r="D50" s="12">
        <v>17.5696713723333</v>
      </c>
      <c r="E50" s="13">
        <f t="shared" si="38"/>
        <v>12.1687877907419</v>
      </c>
      <c r="F50" s="9" t="s">
        <v>109</v>
      </c>
      <c r="G50" s="6">
        <v>7</v>
      </c>
      <c r="H50" s="11">
        <f t="shared" si="20"/>
        <v>17.5696713723333</v>
      </c>
      <c r="I50" s="11">
        <f t="shared" si="21"/>
        <v>290.719671372333</v>
      </c>
      <c r="J50" s="11">
        <f t="shared" si="22"/>
        <v>0.150245846916083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1.80367068186993</v>
      </c>
      <c r="P50" s="11">
        <f t="shared" si="25"/>
        <v>0.270994029155258</v>
      </c>
      <c r="Q50" s="16">
        <f t="shared" si="26"/>
        <v>0.0487789252479464</v>
      </c>
      <c r="R50" s="11">
        <f t="shared" si="27"/>
        <v>0.1102008</v>
      </c>
      <c r="S50" s="17">
        <f t="shared" si="28"/>
        <v>0.442636761692714</v>
      </c>
      <c r="T50" s="3">
        <v>0.01</v>
      </c>
      <c r="U50" s="18">
        <f t="shared" si="29"/>
        <v>0.00442636761692714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0.0324763676169271</v>
      </c>
      <c r="AR50" s="25">
        <f t="shared" si="35"/>
        <v>61.2226666666667</v>
      </c>
      <c r="AS50" s="1">
        <f t="shared" si="36"/>
        <v>0.18</v>
      </c>
      <c r="AT50" s="2">
        <f>$E$3/12</f>
        <v>51.0333333333333</v>
      </c>
      <c r="AU50" s="1">
        <f t="shared" si="37"/>
        <v>122371.683483155</v>
      </c>
    </row>
    <row r="51" s="1" customFormat="1" spans="1:47">
      <c r="A51" s="6"/>
      <c r="B51" s="6"/>
      <c r="C51" s="9">
        <v>7</v>
      </c>
      <c r="D51" s="12">
        <v>19.2338855322581</v>
      </c>
      <c r="E51" s="13">
        <f t="shared" si="38"/>
        <v>17.5696713723333</v>
      </c>
      <c r="F51" s="9" t="s">
        <v>109</v>
      </c>
      <c r="G51" s="6">
        <v>8</v>
      </c>
      <c r="H51" s="11">
        <f t="shared" si="20"/>
        <v>19.2338855322581</v>
      </c>
      <c r="I51" s="11">
        <f t="shared" si="21"/>
        <v>292.383885532258</v>
      </c>
      <c r="J51" s="11">
        <f t="shared" si="22"/>
        <v>0.181799696383941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2.14490331938134</v>
      </c>
      <c r="P51" s="11">
        <f t="shared" si="25"/>
        <v>0.389942772236436</v>
      </c>
      <c r="Q51" s="16">
        <f t="shared" si="26"/>
        <v>0.0701896990025584</v>
      </c>
      <c r="R51" s="11">
        <f t="shared" si="27"/>
        <v>0.1102008</v>
      </c>
      <c r="S51" s="17">
        <f t="shared" si="28"/>
        <v>0.636925494212006</v>
      </c>
      <c r="T51" s="3">
        <v>0.01</v>
      </c>
      <c r="U51" s="18">
        <f t="shared" si="29"/>
        <v>0.00636925494212006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0.0344192549421201</v>
      </c>
      <c r="AR51" s="25">
        <f t="shared" si="35"/>
        <v>61.2226666666667</v>
      </c>
      <c r="AS51" s="1">
        <f t="shared" si="36"/>
        <v>0.18</v>
      </c>
      <c r="AT51" s="2">
        <f>$E$3/12</f>
        <v>51.0333333333333</v>
      </c>
      <c r="AU51" s="1">
        <f t="shared" si="37"/>
        <v>129692.526614578</v>
      </c>
    </row>
    <row r="52" s="1" customFormat="1" spans="1:47">
      <c r="A52" s="6"/>
      <c r="B52" s="6"/>
      <c r="C52" s="9">
        <v>8</v>
      </c>
      <c r="D52" s="12">
        <v>19.2306398832258</v>
      </c>
      <c r="E52" s="13">
        <f t="shared" si="38"/>
        <v>19.2338855322581</v>
      </c>
      <c r="F52" s="9" t="s">
        <v>109</v>
      </c>
      <c r="G52" s="6">
        <v>9</v>
      </c>
      <c r="H52" s="11">
        <f t="shared" si="20"/>
        <v>19.2306398832258</v>
      </c>
      <c r="I52" s="11">
        <f t="shared" si="21"/>
        <v>292.380639883226</v>
      </c>
      <c r="J52" s="11">
        <f t="shared" si="22"/>
        <v>0.181732502745552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2.36718721381157</v>
      </c>
      <c r="P52" s="11">
        <f t="shared" si="25"/>
        <v>0.430194856833249</v>
      </c>
      <c r="Q52" s="16">
        <f t="shared" si="26"/>
        <v>0.0774350742299848</v>
      </c>
      <c r="R52" s="11">
        <f t="shared" si="27"/>
        <v>0.1102008</v>
      </c>
      <c r="S52" s="17">
        <f t="shared" si="28"/>
        <v>0.702672523520562</v>
      </c>
      <c r="T52" s="3">
        <v>0.01</v>
      </c>
      <c r="U52" s="18">
        <f t="shared" si="29"/>
        <v>0.00702672523520562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0.0261267252352056</v>
      </c>
      <c r="AR52" s="25">
        <f t="shared" si="35"/>
        <v>61.2226666666667</v>
      </c>
      <c r="AS52" s="1">
        <f t="shared" si="36"/>
        <v>0.18</v>
      </c>
      <c r="AT52" s="2">
        <f>$E$3/12</f>
        <v>51.0333333333333</v>
      </c>
      <c r="AU52" s="1">
        <f t="shared" si="37"/>
        <v>98446.0882031505</v>
      </c>
    </row>
    <row r="53" s="1" customFormat="1" spans="1:47">
      <c r="A53" s="6"/>
      <c r="B53" s="6"/>
      <c r="C53" s="9">
        <v>9</v>
      </c>
      <c r="D53" s="12">
        <v>14.3866786427667</v>
      </c>
      <c r="E53" s="13">
        <f t="shared" si="38"/>
        <v>19.2306398832258</v>
      </c>
      <c r="F53" s="9" t="s">
        <v>109</v>
      </c>
      <c r="G53" s="6">
        <v>10</v>
      </c>
      <c r="H53" s="11">
        <f t="shared" si="20"/>
        <v>14.3866786427667</v>
      </c>
      <c r="I53" s="11">
        <f t="shared" si="21"/>
        <v>287.536678642767</v>
      </c>
      <c r="J53" s="11">
        <f t="shared" si="22"/>
        <v>0.10370193025282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2.54921902364499</v>
      </c>
      <c r="P53" s="11">
        <f t="shared" si="25"/>
        <v>0.264358933389195</v>
      </c>
      <c r="Q53" s="16">
        <f t="shared" si="26"/>
        <v>0.0475846080100551</v>
      </c>
      <c r="R53" s="11">
        <f t="shared" si="27"/>
        <v>0.1102008</v>
      </c>
      <c r="S53" s="17">
        <f t="shared" si="28"/>
        <v>0.431799115887136</v>
      </c>
      <c r="T53" s="3">
        <v>0.01</v>
      </c>
      <c r="U53" s="18">
        <f t="shared" si="29"/>
        <v>0.00431799115887136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0.0234179911588714</v>
      </c>
      <c r="AR53" s="25">
        <f t="shared" si="35"/>
        <v>61.2226666666667</v>
      </c>
      <c r="AS53" s="1">
        <f t="shared" si="36"/>
        <v>0.18</v>
      </c>
      <c r="AT53" s="2">
        <f>$E$3/12</f>
        <v>51.0333333333333</v>
      </c>
      <c r="AU53" s="1">
        <f t="shared" si="37"/>
        <v>88239.5172916781</v>
      </c>
    </row>
    <row r="54" s="1" customFormat="1" spans="1:47">
      <c r="A54" s="6"/>
      <c r="B54" s="6"/>
      <c r="C54" s="9">
        <v>10</v>
      </c>
      <c r="D54" s="12">
        <v>6.35595129825806</v>
      </c>
      <c r="E54" s="13">
        <f t="shared" si="38"/>
        <v>14.3866786427667</v>
      </c>
      <c r="F54" s="9" t="s">
        <v>109</v>
      </c>
      <c r="G54" s="6">
        <v>11</v>
      </c>
      <c r="H54" s="11">
        <f t="shared" si="20"/>
        <v>6.35595129825806</v>
      </c>
      <c r="I54" s="11">
        <f t="shared" si="21"/>
        <v>279.505951298258</v>
      </c>
      <c r="J54" s="11">
        <f t="shared" si="22"/>
        <v>0.0391962120624071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2.17061708574301</v>
      </c>
      <c r="O54" s="11">
        <f t="shared" si="39"/>
        <v>0.726469671179456</v>
      </c>
      <c r="P54" s="11">
        <f t="shared" si="25"/>
        <v>0.0284748592884571</v>
      </c>
      <c r="Q54" s="16">
        <f t="shared" si="26"/>
        <v>0.00512547467192228</v>
      </c>
      <c r="R54" s="11">
        <f t="shared" si="27"/>
        <v>0.1102008</v>
      </c>
      <c r="S54" s="17">
        <f t="shared" si="28"/>
        <v>0.0465103218118405</v>
      </c>
      <c r="T54" s="3">
        <v>0.01</v>
      </c>
      <c r="U54" s="18">
        <f t="shared" si="29"/>
        <v>0.000465103218118405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0.0195651032181184</v>
      </c>
      <c r="AR54" s="25">
        <f t="shared" si="35"/>
        <v>61.2226666666667</v>
      </c>
      <c r="AS54" s="1">
        <f t="shared" si="36"/>
        <v>0.18</v>
      </c>
      <c r="AT54" s="2">
        <f>$E$3/12</f>
        <v>51.0333333333333</v>
      </c>
      <c r="AU54" s="1">
        <f t="shared" si="37"/>
        <v>73721.7488902593</v>
      </c>
    </row>
    <row r="55" s="1" customFormat="1" spans="1:48">
      <c r="A55" s="6"/>
      <c r="B55" s="6"/>
      <c r="C55" s="9">
        <v>11</v>
      </c>
      <c r="D55" s="12">
        <v>-0.8349296262</v>
      </c>
      <c r="E55" s="13">
        <f t="shared" si="38"/>
        <v>6.35595129825806</v>
      </c>
      <c r="F55" s="9" t="s">
        <v>111</v>
      </c>
      <c r="G55" s="6">
        <v>12</v>
      </c>
      <c r="H55" s="11">
        <f t="shared" si="20"/>
        <v>-0.8349296262</v>
      </c>
      <c r="I55" s="11">
        <f t="shared" si="21"/>
        <v>272.3150703738</v>
      </c>
      <c r="J55" s="11">
        <f t="shared" si="22"/>
        <v>0.0156221807315466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1.31022147855767</v>
      </c>
      <c r="P55" s="11">
        <f t="shared" si="25"/>
        <v>0.0204685167363821</v>
      </c>
      <c r="Q55" s="16">
        <f t="shared" si="26"/>
        <v>0.00368433301254877</v>
      </c>
      <c r="R55" s="11">
        <f t="shared" si="27"/>
        <v>0.1102008</v>
      </c>
      <c r="S55" s="17">
        <f t="shared" si="28"/>
        <v>0.0334329062270761</v>
      </c>
      <c r="T55" s="3">
        <v>0.01</v>
      </c>
      <c r="U55" s="18">
        <f t="shared" si="29"/>
        <v>0.000334329062270761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0.0194343290622708</v>
      </c>
      <c r="AR55" s="25">
        <f t="shared" si="35"/>
        <v>61.2226666666667</v>
      </c>
      <c r="AS55" s="1">
        <f t="shared" si="36"/>
        <v>0.18</v>
      </c>
      <c r="AT55" s="2">
        <f>$E$3/12</f>
        <v>51.0333333333333</v>
      </c>
      <c r="AU55" s="1">
        <f t="shared" si="37"/>
        <v>73228.9889302808</v>
      </c>
      <c r="AV55" s="1">
        <f>SUM(AU44:AU55)</f>
        <v>1065236.34728556</v>
      </c>
    </row>
    <row r="56" s="1" customFormat="1" spans="1:46">
      <c r="A56" s="6"/>
      <c r="B56" s="6"/>
      <c r="C56" s="9">
        <v>12</v>
      </c>
      <c r="D56" s="12">
        <v>-7.12740064835484</v>
      </c>
      <c r="E56" s="13">
        <f t="shared" si="38"/>
        <v>-0.8349296262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-10.19</v>
      </c>
      <c r="E60" s="9"/>
      <c r="F60" s="9"/>
      <c r="G60" s="6">
        <v>1</v>
      </c>
      <c r="H60" s="11">
        <f t="shared" ref="H60:H71" si="40">E61</f>
        <v>-10.19</v>
      </c>
      <c r="I60" s="11">
        <f t="shared" ref="I60:I71" si="41">H60+273.15</f>
        <v>262.96</v>
      </c>
      <c r="J60" s="11">
        <f t="shared" ref="J60:J71" si="42">EXP(($C$18*(I60-$C$16))/($C$19*I60*$C$16))</f>
        <v>0.00437825276320156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0.00604067533738919</v>
      </c>
      <c r="Q60" s="16">
        <f t="shared" ref="Q60:Q71" si="46">P60*$B$62</f>
        <v>0.000604067533738919</v>
      </c>
      <c r="R60" s="11">
        <f t="shared" ref="R60:R71" si="47">L60*$B$62</f>
        <v>0.13797</v>
      </c>
      <c r="S60" s="17">
        <f t="shared" ref="S60:S71" si="48">Q60/R60</f>
        <v>0.00437825276320156</v>
      </c>
      <c r="T60" s="3">
        <v>0.01</v>
      </c>
      <c r="U60" s="18">
        <f t="shared" ref="U60:U71" si="49">S60*T60</f>
        <v>4.37825276320156e-5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0.012343782527632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-9.67772336196774</v>
      </c>
      <c r="E61" s="13">
        <f t="shared" ref="E61:E72" si="58">D60</f>
        <v>-10.19</v>
      </c>
      <c r="F61" s="9" t="s">
        <v>109</v>
      </c>
      <c r="G61" s="6">
        <v>2</v>
      </c>
      <c r="H61" s="11">
        <f t="shared" si="40"/>
        <v>-9.67772336196774</v>
      </c>
      <c r="I61" s="11">
        <f t="shared" si="41"/>
        <v>263.472276638032</v>
      </c>
      <c r="J61" s="11">
        <f t="shared" si="42"/>
        <v>0.00470508402815851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2.75335932466261</v>
      </c>
      <c r="P61" s="11">
        <f t="shared" si="45"/>
        <v>0.0129547869822514</v>
      </c>
      <c r="Q61" s="16">
        <f t="shared" si="46"/>
        <v>0.00129547869822514</v>
      </c>
      <c r="R61" s="11">
        <f t="shared" si="47"/>
        <v>0.13797</v>
      </c>
      <c r="S61" s="17">
        <f t="shared" si="48"/>
        <v>0.00938956800916964</v>
      </c>
      <c r="T61" s="3">
        <v>0.01</v>
      </c>
      <c r="U61" s="18">
        <f t="shared" si="49"/>
        <v>9.38956800916964e-5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0.0123938956800917</v>
      </c>
      <c r="AR61" s="25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-5.91168745939286</v>
      </c>
      <c r="E62" s="13">
        <f t="shared" si="58"/>
        <v>-9.67772336196774</v>
      </c>
      <c r="F62" s="9" t="s">
        <v>109</v>
      </c>
      <c r="G62" s="6">
        <v>3</v>
      </c>
      <c r="H62" s="11">
        <f t="shared" si="40"/>
        <v>-5.91168745939286</v>
      </c>
      <c r="I62" s="11">
        <f t="shared" si="41"/>
        <v>267.238312540607</v>
      </c>
      <c r="J62" s="11">
        <f t="shared" si="42"/>
        <v>0.00792037343680468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4.12010453768036</v>
      </c>
      <c r="P62" s="11">
        <f t="shared" si="45"/>
        <v>0.032632766537102</v>
      </c>
      <c r="Q62" s="16">
        <f t="shared" si="46"/>
        <v>0.0032632766537102</v>
      </c>
      <c r="R62" s="11">
        <f t="shared" si="47"/>
        <v>0.13797</v>
      </c>
      <c r="S62" s="17">
        <f t="shared" si="48"/>
        <v>0.0236520740284859</v>
      </c>
      <c r="T62" s="3">
        <v>0.01</v>
      </c>
      <c r="U62" s="18">
        <f t="shared" si="49"/>
        <v>0.000236520740284859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0.0125365207402849</v>
      </c>
      <c r="AR62" s="25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2">
        <v>1.71984075603226</v>
      </c>
      <c r="E63" s="13">
        <f t="shared" si="58"/>
        <v>-5.91168745939286</v>
      </c>
      <c r="F63" s="9" t="s">
        <v>109</v>
      </c>
      <c r="G63" s="6">
        <v>4</v>
      </c>
      <c r="H63" s="11">
        <f t="shared" si="40"/>
        <v>1.71984075603226</v>
      </c>
      <c r="I63" s="11">
        <f t="shared" si="41"/>
        <v>274.869840756032</v>
      </c>
      <c r="J63" s="11">
        <f t="shared" si="42"/>
        <v>0.021780634025632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5.46717177114326</v>
      </c>
      <c r="P63" s="11">
        <f t="shared" si="45"/>
        <v>0.119078467502537</v>
      </c>
      <c r="Q63" s="16">
        <f t="shared" si="46"/>
        <v>0.0119078467502537</v>
      </c>
      <c r="R63" s="11">
        <f t="shared" si="47"/>
        <v>0.13797</v>
      </c>
      <c r="S63" s="17">
        <f t="shared" si="48"/>
        <v>0.0863075070685927</v>
      </c>
      <c r="T63" s="3">
        <v>0.01</v>
      </c>
      <c r="U63" s="18">
        <f t="shared" si="49"/>
        <v>0.000863075070685927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0.0131630750706859</v>
      </c>
      <c r="AR63" s="25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2">
        <v>10.6421287695333</v>
      </c>
      <c r="E64" s="13">
        <f t="shared" si="58"/>
        <v>1.71984075603226</v>
      </c>
      <c r="F64" s="9" t="s">
        <v>109</v>
      </c>
      <c r="G64" s="6">
        <v>5</v>
      </c>
      <c r="H64" s="11">
        <f t="shared" si="40"/>
        <v>10.6421287695333</v>
      </c>
      <c r="I64" s="11">
        <f t="shared" si="41"/>
        <v>283.792128769533</v>
      </c>
      <c r="J64" s="11">
        <f t="shared" si="42"/>
        <v>0.0663346150842232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5.08068863845868</v>
      </c>
      <c r="O64" s="11">
        <f t="shared" si="59"/>
        <v>1.64710466518204</v>
      </c>
      <c r="P64" s="11">
        <f t="shared" si="45"/>
        <v>0.109260053968279</v>
      </c>
      <c r="Q64" s="16">
        <f t="shared" si="46"/>
        <v>0.0109260053968279</v>
      </c>
      <c r="R64" s="11">
        <f t="shared" si="47"/>
        <v>0.13797</v>
      </c>
      <c r="S64" s="17">
        <f t="shared" si="48"/>
        <v>0.0791911676221487</v>
      </c>
      <c r="T64" s="3">
        <v>0.01</v>
      </c>
      <c r="U64" s="18">
        <f t="shared" si="49"/>
        <v>0.000791911676221487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0.0130919116762215</v>
      </c>
      <c r="AR64" s="25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2">
        <v>12.1687877907419</v>
      </c>
      <c r="E65" s="13">
        <f t="shared" si="58"/>
        <v>10.6421287695333</v>
      </c>
      <c r="F65" s="9" t="s">
        <v>111</v>
      </c>
      <c r="G65" s="6">
        <v>6</v>
      </c>
      <c r="H65" s="11">
        <f t="shared" si="40"/>
        <v>12.1687877907419</v>
      </c>
      <c r="I65" s="11">
        <f t="shared" si="41"/>
        <v>285.318787790742</v>
      </c>
      <c r="J65" s="11">
        <f t="shared" si="42"/>
        <v>0.0797018335074285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2.91754461121376</v>
      </c>
      <c r="P65" s="11">
        <f t="shared" si="45"/>
        <v>0.232533654853454</v>
      </c>
      <c r="Q65" s="16">
        <f t="shared" si="46"/>
        <v>0.0232533654853454</v>
      </c>
      <c r="R65" s="11">
        <f t="shared" si="47"/>
        <v>0.13797</v>
      </c>
      <c r="S65" s="17">
        <f t="shared" si="48"/>
        <v>0.168539287420058</v>
      </c>
      <c r="T65" s="3">
        <v>0.01</v>
      </c>
      <c r="U65" s="18">
        <f t="shared" si="49"/>
        <v>0.00168539287420058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0.0197353928742006</v>
      </c>
      <c r="AR65" s="25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2">
        <v>17.5696713723333</v>
      </c>
      <c r="E66" s="13">
        <f t="shared" si="58"/>
        <v>12.1687877907419</v>
      </c>
      <c r="F66" s="9" t="s">
        <v>109</v>
      </c>
      <c r="G66" s="6">
        <v>7</v>
      </c>
      <c r="H66" s="11">
        <f t="shared" si="40"/>
        <v>17.5696713723333</v>
      </c>
      <c r="I66" s="11">
        <f t="shared" si="41"/>
        <v>290.719671372333</v>
      </c>
      <c r="J66" s="11">
        <f t="shared" si="42"/>
        <v>0.150245846916083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4.0647109563603</v>
      </c>
      <c r="P66" s="11">
        <f t="shared" si="45"/>
        <v>0.610705940107436</v>
      </c>
      <c r="Q66" s="16">
        <f t="shared" si="46"/>
        <v>0.0610705940107436</v>
      </c>
      <c r="R66" s="11">
        <f t="shared" si="47"/>
        <v>0.13797</v>
      </c>
      <c r="S66" s="17">
        <f t="shared" si="48"/>
        <v>0.442636761692713</v>
      </c>
      <c r="T66" s="3">
        <v>0.01</v>
      </c>
      <c r="U66" s="18">
        <f t="shared" si="49"/>
        <v>0.00442636761692713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0.0224763676169271</v>
      </c>
      <c r="AR66" s="25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2">
        <v>19.2338855322581</v>
      </c>
      <c r="E67" s="13">
        <f t="shared" si="58"/>
        <v>17.5696713723333</v>
      </c>
      <c r="F67" s="9" t="s">
        <v>109</v>
      </c>
      <c r="G67" s="6">
        <v>8</v>
      </c>
      <c r="H67" s="11">
        <f t="shared" si="40"/>
        <v>19.2338855322581</v>
      </c>
      <c r="I67" s="11">
        <f t="shared" si="41"/>
        <v>292.383885532258</v>
      </c>
      <c r="J67" s="11">
        <f t="shared" si="42"/>
        <v>0.181799696383941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4.83370501625286</v>
      </c>
      <c r="P67" s="11">
        <f t="shared" si="45"/>
        <v>0.878766104364304</v>
      </c>
      <c r="Q67" s="16">
        <f t="shared" si="46"/>
        <v>0.0878766104364304</v>
      </c>
      <c r="R67" s="11">
        <f t="shared" si="47"/>
        <v>0.13797</v>
      </c>
      <c r="S67" s="17">
        <f t="shared" si="48"/>
        <v>0.636925494212006</v>
      </c>
      <c r="T67" s="3">
        <v>0.01</v>
      </c>
      <c r="U67" s="18">
        <f t="shared" si="49"/>
        <v>0.00636925494212006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0.0244192549421201</v>
      </c>
      <c r="AR67" s="25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2">
        <v>19.2306398832258</v>
      </c>
      <c r="E68" s="13">
        <f t="shared" si="58"/>
        <v>19.2338855322581</v>
      </c>
      <c r="F68" s="9" t="s">
        <v>109</v>
      </c>
      <c r="G68" s="6">
        <v>9</v>
      </c>
      <c r="H68" s="11">
        <f t="shared" si="40"/>
        <v>19.2306398832258</v>
      </c>
      <c r="I68" s="11">
        <f t="shared" si="41"/>
        <v>292.380639883226</v>
      </c>
      <c r="J68" s="11">
        <f t="shared" si="42"/>
        <v>0.181732502745552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5.33463891188856</v>
      </c>
      <c r="P68" s="11">
        <f t="shared" si="45"/>
        <v>0.969477280701319</v>
      </c>
      <c r="Q68" s="16">
        <f t="shared" si="46"/>
        <v>0.0969477280701319</v>
      </c>
      <c r="R68" s="11">
        <f t="shared" si="47"/>
        <v>0.13797</v>
      </c>
      <c r="S68" s="17">
        <f t="shared" si="48"/>
        <v>0.702672523520562</v>
      </c>
      <c r="T68" s="3">
        <v>0.01</v>
      </c>
      <c r="U68" s="18">
        <f t="shared" si="49"/>
        <v>0.00702672523520562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0.0193267252352056</v>
      </c>
      <c r="AR68" s="25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2">
        <v>14.3866786427667</v>
      </c>
      <c r="E69" s="13">
        <f t="shared" si="58"/>
        <v>19.2306398832258</v>
      </c>
      <c r="F69" s="9" t="s">
        <v>109</v>
      </c>
      <c r="G69" s="6">
        <v>10</v>
      </c>
      <c r="H69" s="11">
        <f t="shared" si="40"/>
        <v>14.3866786427667</v>
      </c>
      <c r="I69" s="11">
        <f t="shared" si="41"/>
        <v>287.536678642767</v>
      </c>
      <c r="J69" s="11">
        <f t="shared" si="42"/>
        <v>0.10370193025282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5.74486163118724</v>
      </c>
      <c r="P69" s="11">
        <f t="shared" si="45"/>
        <v>0.595753240189481</v>
      </c>
      <c r="Q69" s="16">
        <f t="shared" si="46"/>
        <v>0.0595753240189481</v>
      </c>
      <c r="R69" s="11">
        <f t="shared" si="47"/>
        <v>0.13797</v>
      </c>
      <c r="S69" s="17">
        <f t="shared" si="48"/>
        <v>0.431799115887136</v>
      </c>
      <c r="T69" s="3">
        <v>0.01</v>
      </c>
      <c r="U69" s="18">
        <f t="shared" si="49"/>
        <v>0.00431799115887136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0.0166179911588714</v>
      </c>
      <c r="AR69" s="25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2">
        <v>6.35595129825806</v>
      </c>
      <c r="E70" s="13">
        <f t="shared" si="58"/>
        <v>14.3866786427667</v>
      </c>
      <c r="F70" s="9" t="s">
        <v>109</v>
      </c>
      <c r="G70" s="6">
        <v>11</v>
      </c>
      <c r="H70" s="11">
        <f t="shared" si="40"/>
        <v>6.35595129825806</v>
      </c>
      <c r="I70" s="11">
        <f t="shared" si="41"/>
        <v>279.505951298258</v>
      </c>
      <c r="J70" s="11">
        <f t="shared" si="42"/>
        <v>0.0391962120624071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4.89165297144787</v>
      </c>
      <c r="O70" s="11">
        <f t="shared" si="59"/>
        <v>1.63715541954989</v>
      </c>
      <c r="P70" s="11">
        <f t="shared" si="45"/>
        <v>0.0641702910037964</v>
      </c>
      <c r="Q70" s="16">
        <f t="shared" si="46"/>
        <v>0.00641702910037964</v>
      </c>
      <c r="R70" s="11">
        <f t="shared" si="47"/>
        <v>0.13797</v>
      </c>
      <c r="S70" s="17">
        <f t="shared" si="48"/>
        <v>0.0465103218118405</v>
      </c>
      <c r="T70" s="3">
        <v>0.01</v>
      </c>
      <c r="U70" s="18">
        <f t="shared" si="49"/>
        <v>0.000465103218118405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0.0127651032181184</v>
      </c>
      <c r="AR70" s="25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2">
        <v>-0.8349296262</v>
      </c>
      <c r="E71" s="13">
        <f t="shared" si="58"/>
        <v>6.35595129825806</v>
      </c>
      <c r="F71" s="9" t="s">
        <v>111</v>
      </c>
      <c r="G71" s="6">
        <v>12</v>
      </c>
      <c r="H71" s="11">
        <f t="shared" si="40"/>
        <v>-0.8349296262</v>
      </c>
      <c r="I71" s="11">
        <f t="shared" si="41"/>
        <v>272.3150703738</v>
      </c>
      <c r="J71" s="11">
        <f t="shared" si="42"/>
        <v>0.0156221807315466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2.95268512854609</v>
      </c>
      <c r="P71" s="11">
        <f t="shared" si="45"/>
        <v>0.0461273807214969</v>
      </c>
      <c r="Q71" s="16">
        <f t="shared" si="46"/>
        <v>0.00461273807214969</v>
      </c>
      <c r="R71" s="11">
        <f t="shared" si="47"/>
        <v>0.13797</v>
      </c>
      <c r="S71" s="17">
        <f t="shared" si="48"/>
        <v>0.0334329062270761</v>
      </c>
      <c r="T71" s="3">
        <v>0.01</v>
      </c>
      <c r="U71" s="18">
        <f t="shared" si="49"/>
        <v>0.000334329062270761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0.0126343290622708</v>
      </c>
      <c r="AR71" s="25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-7.12740064835484</v>
      </c>
      <c r="E72" s="13">
        <f t="shared" si="58"/>
        <v>-0.8349296262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-10.19</v>
      </c>
      <c r="E76" s="9"/>
      <c r="F76" s="9"/>
      <c r="G76" s="6">
        <v>1</v>
      </c>
      <c r="H76" s="11">
        <f t="shared" ref="H76:H87" si="60">E77</f>
        <v>-10.19</v>
      </c>
      <c r="I76" s="11">
        <f t="shared" ref="I76:I87" si="61">H76+273.15</f>
        <v>262.96</v>
      </c>
      <c r="J76" s="11">
        <f t="shared" ref="J76:J87" si="62">EXP(($C$18*(I76-$C$16))/($C$19*I76*$C$16))</f>
        <v>0.00437825276320156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0.000342651182608077</v>
      </c>
      <c r="Q76" s="16">
        <f t="shared" ref="Q76:Q87" si="66">P76*$B$78</f>
        <v>6.51037246955347e-5</v>
      </c>
      <c r="R76" s="11">
        <f t="shared" ref="R76:R87" si="67">L76*$B$78</f>
        <v>0.0148697958333333</v>
      </c>
      <c r="S76" s="17">
        <f t="shared" ref="S76:S87" si="68">Q76/R76</f>
        <v>0.00437825276320157</v>
      </c>
      <c r="T76" s="3">
        <v>0.01</v>
      </c>
      <c r="U76" s="18">
        <f t="shared" ref="U76:U87" si="69">S76*T76</f>
        <v>4.37825276320157e-5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0.011643782527632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1078.95</v>
      </c>
      <c r="AU76" s="1">
        <f t="shared" ref="AU76:AU87" si="77">AT76*10000*AS76*0.67*AR76*AQ76</f>
        <v>125162.783565316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-9.67772336196774</v>
      </c>
      <c r="E77" s="13">
        <f t="shared" ref="E77:E88" si="78">D76</f>
        <v>-10.19</v>
      </c>
      <c r="F77" s="9" t="s">
        <v>109</v>
      </c>
      <c r="G77" s="6">
        <v>2</v>
      </c>
      <c r="H77" s="11">
        <f t="shared" si="60"/>
        <v>-9.67772336196774</v>
      </c>
      <c r="I77" s="11">
        <f t="shared" si="61"/>
        <v>263.472276638032</v>
      </c>
      <c r="J77" s="11">
        <f t="shared" si="62"/>
        <v>0.00470508402815851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0.156181515484059</v>
      </c>
      <c r="P77" s="11">
        <f t="shared" si="65"/>
        <v>0.000734847153997635</v>
      </c>
      <c r="Q77" s="16">
        <f t="shared" si="66"/>
        <v>0.000139620959259551</v>
      </c>
      <c r="R77" s="11">
        <f t="shared" si="67"/>
        <v>0.0148697958333333</v>
      </c>
      <c r="S77" s="17">
        <f t="shared" si="68"/>
        <v>0.00938956800916966</v>
      </c>
      <c r="T77" s="3">
        <v>0.01</v>
      </c>
      <c r="U77" s="18">
        <f t="shared" si="69"/>
        <v>9.38956800916966e-5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0.0116938956800917</v>
      </c>
      <c r="AR77" s="25">
        <f t="shared" si="74"/>
        <v>7.82620833333333</v>
      </c>
      <c r="AS77" s="1">
        <f t="shared" si="75"/>
        <v>0.19</v>
      </c>
      <c r="AT77" s="2">
        <f t="shared" si="76"/>
        <v>1078.95</v>
      </c>
      <c r="AU77" s="1">
        <f t="shared" si="77"/>
        <v>125701.466045876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2">
        <v>-5.91168745939286</v>
      </c>
      <c r="E78" s="13">
        <f t="shared" si="78"/>
        <v>-9.67772336196774</v>
      </c>
      <c r="F78" s="9" t="s">
        <v>109</v>
      </c>
      <c r="G78" s="6">
        <v>3</v>
      </c>
      <c r="H78" s="11">
        <f t="shared" si="60"/>
        <v>-5.91168745939286</v>
      </c>
      <c r="I78" s="11">
        <f t="shared" si="61"/>
        <v>267.238312540607</v>
      </c>
      <c r="J78" s="11">
        <f t="shared" si="62"/>
        <v>0.00792037343680468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0.233708751663394</v>
      </c>
      <c r="P78" s="11">
        <f t="shared" si="65"/>
        <v>0.00185106058862353</v>
      </c>
      <c r="Q78" s="16">
        <f t="shared" si="66"/>
        <v>0.000351701511838471</v>
      </c>
      <c r="R78" s="11">
        <f t="shared" si="67"/>
        <v>0.0148697958333333</v>
      </c>
      <c r="S78" s="17">
        <f t="shared" si="68"/>
        <v>0.0236520740284859</v>
      </c>
      <c r="T78" s="3">
        <v>0.01</v>
      </c>
      <c r="U78" s="18">
        <f t="shared" si="69"/>
        <v>0.000236520740284859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0.0118365207402849</v>
      </c>
      <c r="AR78" s="25">
        <f t="shared" si="74"/>
        <v>7.82620833333333</v>
      </c>
      <c r="AS78" s="1">
        <f t="shared" si="75"/>
        <v>0.19</v>
      </c>
      <c r="AT78" s="2">
        <f t="shared" si="76"/>
        <v>1078.95</v>
      </c>
      <c r="AU78" s="1">
        <f t="shared" si="77"/>
        <v>127234.58893765</v>
      </c>
    </row>
    <row r="79" s="1" customFormat="1" spans="1:47">
      <c r="A79" s="6"/>
      <c r="B79" s="6"/>
      <c r="C79" s="9">
        <v>3</v>
      </c>
      <c r="D79" s="12">
        <v>1.71984075603226</v>
      </c>
      <c r="E79" s="13">
        <f t="shared" si="78"/>
        <v>-5.91168745939286</v>
      </c>
      <c r="F79" s="9" t="s">
        <v>109</v>
      </c>
      <c r="G79" s="6">
        <v>4</v>
      </c>
      <c r="H79" s="11">
        <f t="shared" si="60"/>
        <v>1.71984075603226</v>
      </c>
      <c r="I79" s="11">
        <f t="shared" si="61"/>
        <v>274.869840756032</v>
      </c>
      <c r="J79" s="11">
        <f t="shared" si="62"/>
        <v>0.021780634025632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0.310119774408104</v>
      </c>
      <c r="P79" s="11">
        <f t="shared" si="65"/>
        <v>0.00675460531049446</v>
      </c>
      <c r="Q79" s="16">
        <f t="shared" si="66"/>
        <v>0.00128337500899395</v>
      </c>
      <c r="R79" s="11">
        <f t="shared" si="67"/>
        <v>0.0148697958333333</v>
      </c>
      <c r="S79" s="17">
        <f t="shared" si="68"/>
        <v>0.0863075070685929</v>
      </c>
      <c r="T79" s="3">
        <v>0.01</v>
      </c>
      <c r="U79" s="18">
        <f t="shared" si="69"/>
        <v>0.000863075070685929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0.0124630750706859</v>
      </c>
      <c r="AR79" s="25">
        <f t="shared" si="74"/>
        <v>7.82620833333333</v>
      </c>
      <c r="AS79" s="1">
        <f t="shared" si="75"/>
        <v>0.19</v>
      </c>
      <c r="AT79" s="2">
        <f t="shared" si="76"/>
        <v>1078.95</v>
      </c>
      <c r="AU79" s="1">
        <f t="shared" si="77"/>
        <v>133969.624040014</v>
      </c>
    </row>
    <row r="80" s="1" customFormat="1" spans="1:47">
      <c r="A80" s="6"/>
      <c r="B80" s="6"/>
      <c r="C80" s="9">
        <v>4</v>
      </c>
      <c r="D80" s="12">
        <v>10.6421287695333</v>
      </c>
      <c r="E80" s="13">
        <f t="shared" si="78"/>
        <v>1.71984075603226</v>
      </c>
      <c r="F80" s="9" t="s">
        <v>109</v>
      </c>
      <c r="G80" s="6">
        <v>5</v>
      </c>
      <c r="H80" s="11">
        <f t="shared" si="60"/>
        <v>10.6421287695333</v>
      </c>
      <c r="I80" s="11">
        <f t="shared" si="61"/>
        <v>283.792128769533</v>
      </c>
      <c r="J80" s="11">
        <f t="shared" si="62"/>
        <v>0.0663346150842232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0.288196910642729</v>
      </c>
      <c r="O80" s="11">
        <f t="shared" si="79"/>
        <v>0.0934303417882137</v>
      </c>
      <c r="P80" s="11">
        <f t="shared" si="65"/>
        <v>0.00619766575970857</v>
      </c>
      <c r="Q80" s="16">
        <f t="shared" si="66"/>
        <v>0.00117755649434463</v>
      </c>
      <c r="R80" s="11">
        <f t="shared" si="67"/>
        <v>0.0148697958333333</v>
      </c>
      <c r="S80" s="17">
        <f t="shared" si="68"/>
        <v>0.0791911676221489</v>
      </c>
      <c r="T80" s="3">
        <v>0.01</v>
      </c>
      <c r="U80" s="18">
        <f t="shared" si="69"/>
        <v>0.000791911676221489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0.0123919116762215</v>
      </c>
      <c r="AR80" s="25">
        <f t="shared" si="74"/>
        <v>7.82620833333333</v>
      </c>
      <c r="AS80" s="1">
        <f t="shared" si="75"/>
        <v>0.19</v>
      </c>
      <c r="AT80" s="2">
        <f t="shared" si="76"/>
        <v>1078.95</v>
      </c>
      <c r="AU80" s="1">
        <f t="shared" si="77"/>
        <v>133204.665701263</v>
      </c>
    </row>
    <row r="81" s="1" customFormat="1" spans="1:47">
      <c r="A81" s="6"/>
      <c r="B81" s="6"/>
      <c r="C81" s="9">
        <v>5</v>
      </c>
      <c r="D81" s="12">
        <v>12.1687877907419</v>
      </c>
      <c r="E81" s="13">
        <f t="shared" si="78"/>
        <v>10.6421287695333</v>
      </c>
      <c r="F81" s="9" t="s">
        <v>111</v>
      </c>
      <c r="G81" s="6">
        <v>6</v>
      </c>
      <c r="H81" s="11">
        <f t="shared" si="60"/>
        <v>12.1687877907419</v>
      </c>
      <c r="I81" s="11">
        <f t="shared" si="61"/>
        <v>285.318787790742</v>
      </c>
      <c r="J81" s="11">
        <f t="shared" si="62"/>
        <v>0.0797018335074285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0.165494759361838</v>
      </c>
      <c r="P81" s="11">
        <f t="shared" si="65"/>
        <v>0.0131902357570092</v>
      </c>
      <c r="Q81" s="16">
        <f t="shared" si="66"/>
        <v>0.00250614479383175</v>
      </c>
      <c r="R81" s="11">
        <f t="shared" si="67"/>
        <v>0.0148697958333333</v>
      </c>
      <c r="S81" s="17">
        <f t="shared" si="68"/>
        <v>0.168539287420058</v>
      </c>
      <c r="T81" s="3">
        <v>0.01</v>
      </c>
      <c r="U81" s="18">
        <f t="shared" si="69"/>
        <v>0.00168539287420058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0.0207853928742006</v>
      </c>
      <c r="AR81" s="25">
        <f t="shared" si="74"/>
        <v>7.82620833333333</v>
      </c>
      <c r="AS81" s="1">
        <f t="shared" si="75"/>
        <v>0.19</v>
      </c>
      <c r="AT81" s="2">
        <f t="shared" si="76"/>
        <v>1078.95</v>
      </c>
      <c r="AU81" s="1">
        <f t="shared" si="77"/>
        <v>223428.909244899</v>
      </c>
    </row>
    <row r="82" s="1" customFormat="1" spans="1:47">
      <c r="A82" s="6"/>
      <c r="B82" s="6"/>
      <c r="C82" s="9">
        <v>6</v>
      </c>
      <c r="D82" s="12">
        <v>17.5696713723333</v>
      </c>
      <c r="E82" s="13">
        <f t="shared" si="78"/>
        <v>12.1687877907419</v>
      </c>
      <c r="F82" s="9" t="s">
        <v>109</v>
      </c>
      <c r="G82" s="6">
        <v>7</v>
      </c>
      <c r="H82" s="11">
        <f t="shared" si="60"/>
        <v>17.5696713723333</v>
      </c>
      <c r="I82" s="11">
        <f t="shared" si="61"/>
        <v>290.719671372333</v>
      </c>
      <c r="J82" s="11">
        <f t="shared" si="62"/>
        <v>0.150245846916083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0.230566606938163</v>
      </c>
      <c r="P82" s="11">
        <f t="shared" si="65"/>
        <v>0.0346416751299919</v>
      </c>
      <c r="Q82" s="16">
        <f t="shared" si="66"/>
        <v>0.00658191827469847</v>
      </c>
      <c r="R82" s="11">
        <f t="shared" si="67"/>
        <v>0.0148697958333333</v>
      </c>
      <c r="S82" s="17">
        <f t="shared" si="68"/>
        <v>0.442636761692714</v>
      </c>
      <c r="T82" s="3">
        <v>0.01</v>
      </c>
      <c r="U82" s="18">
        <f t="shared" si="69"/>
        <v>0.00442636761692714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0.0235263676169271</v>
      </c>
      <c r="AR82" s="25">
        <f t="shared" si="74"/>
        <v>7.82620833333333</v>
      </c>
      <c r="AS82" s="1">
        <f t="shared" si="75"/>
        <v>0.19</v>
      </c>
      <c r="AT82" s="2">
        <f t="shared" si="76"/>
        <v>1078.95</v>
      </c>
      <c r="AU82" s="1">
        <f t="shared" si="77"/>
        <v>252892.533086012</v>
      </c>
    </row>
    <row r="83" s="1" customFormat="1" spans="1:47">
      <c r="A83" s="6"/>
      <c r="B83" s="6"/>
      <c r="C83" s="9">
        <v>7</v>
      </c>
      <c r="D83" s="12">
        <v>19.2338855322581</v>
      </c>
      <c r="E83" s="13">
        <f t="shared" si="78"/>
        <v>17.5696713723333</v>
      </c>
      <c r="F83" s="9" t="s">
        <v>109</v>
      </c>
      <c r="G83" s="6">
        <v>8</v>
      </c>
      <c r="H83" s="11">
        <f t="shared" si="60"/>
        <v>19.2338855322581</v>
      </c>
      <c r="I83" s="11">
        <f t="shared" si="61"/>
        <v>292.383885532258</v>
      </c>
      <c r="J83" s="11">
        <f t="shared" si="62"/>
        <v>0.181799696383941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0.274187015141504</v>
      </c>
      <c r="P83" s="11">
        <f t="shared" si="65"/>
        <v>0.0498471161051445</v>
      </c>
      <c r="Q83" s="16">
        <f t="shared" si="66"/>
        <v>0.00947095205997745</v>
      </c>
      <c r="R83" s="11">
        <f t="shared" si="67"/>
        <v>0.0148697958333333</v>
      </c>
      <c r="S83" s="17">
        <f t="shared" si="68"/>
        <v>0.636925494212007</v>
      </c>
      <c r="T83" s="3">
        <v>0.01</v>
      </c>
      <c r="U83" s="18">
        <f t="shared" si="69"/>
        <v>0.00636925494212007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0.0254692549421201</v>
      </c>
      <c r="AR83" s="25">
        <f t="shared" si="74"/>
        <v>7.82620833333333</v>
      </c>
      <c r="AS83" s="1">
        <f t="shared" si="75"/>
        <v>0.19</v>
      </c>
      <c r="AT83" s="2">
        <f t="shared" si="76"/>
        <v>1078.95</v>
      </c>
      <c r="AU83" s="1">
        <f t="shared" si="77"/>
        <v>273777.257203612</v>
      </c>
    </row>
    <row r="84" s="1" customFormat="1" spans="1:47">
      <c r="A84" s="6"/>
      <c r="B84" s="6"/>
      <c r="C84" s="9">
        <v>8</v>
      </c>
      <c r="D84" s="12">
        <v>19.2306398832258</v>
      </c>
      <c r="E84" s="13">
        <f t="shared" si="78"/>
        <v>19.2338855322581</v>
      </c>
      <c r="F84" s="9" t="s">
        <v>109</v>
      </c>
      <c r="G84" s="6">
        <v>9</v>
      </c>
      <c r="H84" s="11">
        <f t="shared" si="60"/>
        <v>19.2306398832258</v>
      </c>
      <c r="I84" s="11">
        <f t="shared" si="61"/>
        <v>292.380639883226</v>
      </c>
      <c r="J84" s="11">
        <f t="shared" si="62"/>
        <v>0.181732502745552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0.302601982369693</v>
      </c>
      <c r="P84" s="11">
        <f t="shared" si="65"/>
        <v>0.0549926155918098</v>
      </c>
      <c r="Q84" s="16">
        <f t="shared" si="66"/>
        <v>0.0104485969624439</v>
      </c>
      <c r="R84" s="11">
        <f t="shared" si="67"/>
        <v>0.0148697958333333</v>
      </c>
      <c r="S84" s="17">
        <f t="shared" si="68"/>
        <v>0.702672523520563</v>
      </c>
      <c r="T84" s="3">
        <v>0.01</v>
      </c>
      <c r="U84" s="18">
        <f t="shared" si="69"/>
        <v>0.00702672523520563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0.0186267252352056</v>
      </c>
      <c r="AR84" s="25">
        <f t="shared" si="74"/>
        <v>7.82620833333333</v>
      </c>
      <c r="AS84" s="1">
        <f t="shared" si="75"/>
        <v>0.19</v>
      </c>
      <c r="AT84" s="2">
        <f t="shared" si="76"/>
        <v>1078.95</v>
      </c>
      <c r="AU84" s="1">
        <f t="shared" si="77"/>
        <v>200224.692758736</v>
      </c>
    </row>
    <row r="85" s="1" customFormat="1" spans="1:47">
      <c r="A85" s="6"/>
      <c r="B85" s="6"/>
      <c r="C85" s="9">
        <v>9</v>
      </c>
      <c r="D85" s="12">
        <v>14.3866786427667</v>
      </c>
      <c r="E85" s="13">
        <f t="shared" si="78"/>
        <v>19.2306398832258</v>
      </c>
      <c r="F85" s="9" t="s">
        <v>109</v>
      </c>
      <c r="G85" s="6">
        <v>10</v>
      </c>
      <c r="H85" s="11">
        <f t="shared" si="60"/>
        <v>14.3866786427667</v>
      </c>
      <c r="I85" s="11">
        <f t="shared" si="61"/>
        <v>287.536678642767</v>
      </c>
      <c r="J85" s="11">
        <f t="shared" si="62"/>
        <v>0.10370193025282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0.325871450111216</v>
      </c>
      <c r="P85" s="11">
        <f t="shared" si="65"/>
        <v>0.0337934983908187</v>
      </c>
      <c r="Q85" s="16">
        <f t="shared" si="66"/>
        <v>0.00642076469425555</v>
      </c>
      <c r="R85" s="11">
        <f t="shared" si="67"/>
        <v>0.0148697958333333</v>
      </c>
      <c r="S85" s="17">
        <f t="shared" si="68"/>
        <v>0.431799115887137</v>
      </c>
      <c r="T85" s="3">
        <v>0.01</v>
      </c>
      <c r="U85" s="18">
        <f t="shared" si="69"/>
        <v>0.00431799115887137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0.0159179911588714</v>
      </c>
      <c r="AR85" s="25">
        <f t="shared" si="74"/>
        <v>7.82620833333333</v>
      </c>
      <c r="AS85" s="1">
        <f t="shared" si="75"/>
        <v>0.19</v>
      </c>
      <c r="AT85" s="2">
        <f t="shared" si="76"/>
        <v>1078.95</v>
      </c>
      <c r="AU85" s="1">
        <f t="shared" si="77"/>
        <v>171107.634266132</v>
      </c>
    </row>
    <row r="86" s="1" customFormat="1" spans="1:47">
      <c r="A86" s="6"/>
      <c r="B86" s="6"/>
      <c r="C86" s="9">
        <v>10</v>
      </c>
      <c r="D86" s="12">
        <v>6.35595129825806</v>
      </c>
      <c r="E86" s="13">
        <f t="shared" si="78"/>
        <v>14.3866786427667</v>
      </c>
      <c r="F86" s="9" t="s">
        <v>109</v>
      </c>
      <c r="G86" s="6">
        <v>11</v>
      </c>
      <c r="H86" s="11">
        <f t="shared" si="60"/>
        <v>6.35595129825806</v>
      </c>
      <c r="I86" s="11">
        <f t="shared" si="61"/>
        <v>279.505951298258</v>
      </c>
      <c r="J86" s="11">
        <f t="shared" si="62"/>
        <v>0.0391962120624071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0.277474054134378</v>
      </c>
      <c r="O86" s="11">
        <f t="shared" si="79"/>
        <v>0.0928659809193532</v>
      </c>
      <c r="P86" s="11">
        <f t="shared" si="65"/>
        <v>0.00363999468149841</v>
      </c>
      <c r="Q86" s="16">
        <f t="shared" si="66"/>
        <v>0.000691598989484699</v>
      </c>
      <c r="R86" s="11">
        <f t="shared" si="67"/>
        <v>0.0148697958333333</v>
      </c>
      <c r="S86" s="17">
        <f t="shared" si="68"/>
        <v>0.0465103218118406</v>
      </c>
      <c r="T86" s="3">
        <v>0.01</v>
      </c>
      <c r="U86" s="18">
        <f t="shared" si="69"/>
        <v>0.000465103218118406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0.0120651032181184</v>
      </c>
      <c r="AR86" s="25">
        <f t="shared" si="74"/>
        <v>7.82620833333333</v>
      </c>
      <c r="AS86" s="1">
        <f t="shared" si="75"/>
        <v>0.19</v>
      </c>
      <c r="AT86" s="2">
        <f t="shared" si="76"/>
        <v>1078.95</v>
      </c>
      <c r="AU86" s="1">
        <f t="shared" si="77"/>
        <v>129691.695907143</v>
      </c>
    </row>
    <row r="87" s="1" customFormat="1" spans="1:48">
      <c r="A87" s="6"/>
      <c r="B87" s="6"/>
      <c r="C87" s="9">
        <v>11</v>
      </c>
      <c r="D87" s="12">
        <v>-0.8349296262</v>
      </c>
      <c r="E87" s="13">
        <f t="shared" si="78"/>
        <v>6.35595129825806</v>
      </c>
      <c r="F87" s="9" t="s">
        <v>111</v>
      </c>
      <c r="G87" s="6">
        <v>12</v>
      </c>
      <c r="H87" s="11">
        <f t="shared" si="60"/>
        <v>-0.8349296262</v>
      </c>
      <c r="I87" s="11">
        <f t="shared" si="61"/>
        <v>272.3150703738</v>
      </c>
      <c r="J87" s="11">
        <f t="shared" si="62"/>
        <v>0.0156221807315466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0.167488069571188</v>
      </c>
      <c r="P87" s="11">
        <f t="shared" si="65"/>
        <v>0.00261652889321895</v>
      </c>
      <c r="Q87" s="16">
        <f t="shared" si="66"/>
        <v>0.0004971404897116</v>
      </c>
      <c r="R87" s="11">
        <f t="shared" si="67"/>
        <v>0.0148697958333333</v>
      </c>
      <c r="S87" s="17">
        <f t="shared" si="68"/>
        <v>0.0334329062270762</v>
      </c>
      <c r="T87" s="3">
        <v>0.01</v>
      </c>
      <c r="U87" s="18">
        <f t="shared" si="69"/>
        <v>0.000334329062270762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0.0119343290622708</v>
      </c>
      <c r="AR87" s="25">
        <f t="shared" si="74"/>
        <v>7.82620833333333</v>
      </c>
      <c r="AS87" s="1">
        <f t="shared" si="75"/>
        <v>0.19</v>
      </c>
      <c r="AT87" s="2">
        <f t="shared" si="76"/>
        <v>1078.95</v>
      </c>
      <c r="AU87" s="1">
        <f t="shared" si="77"/>
        <v>128285.962218331</v>
      </c>
      <c r="AV87" s="1">
        <f>SUM(AU76:AU87)</f>
        <v>2024681.81297498</v>
      </c>
    </row>
    <row r="88" s="1" customFormat="1" spans="1:46">
      <c r="A88" s="6"/>
      <c r="B88" s="6"/>
      <c r="C88" s="9">
        <v>12</v>
      </c>
      <c r="D88" s="12">
        <v>-7.12740064835484</v>
      </c>
      <c r="E88" s="13">
        <f t="shared" si="78"/>
        <v>-0.8349296262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-10.19</v>
      </c>
      <c r="E91" s="9"/>
      <c r="F91" s="9"/>
      <c r="G91" s="6">
        <v>1</v>
      </c>
      <c r="H91" s="11">
        <f t="shared" ref="H91:H102" si="80">E92</f>
        <v>-10.19</v>
      </c>
      <c r="I91" s="11">
        <f t="shared" ref="I91:I102" si="81">H91+273.15</f>
        <v>262.96</v>
      </c>
      <c r="J91" s="11">
        <f t="shared" ref="J91:J102" si="82">EXP(($C$18*(I91-$C$16))/($C$19*I91*$C$16))</f>
        <v>0.00437825276320156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0.000332396949782262</v>
      </c>
      <c r="Q91" s="16">
        <f t="shared" ref="Q91:Q102" si="86">P91*$B$93</f>
        <v>5.98314509608072e-5</v>
      </c>
      <c r="R91" s="11">
        <f t="shared" ref="R91:R102" si="87">L91*$B$93</f>
        <v>0.0136656</v>
      </c>
      <c r="S91" s="17">
        <f t="shared" ref="S91:S102" si="88">Q91/R91</f>
        <v>0.00437825276320156</v>
      </c>
      <c r="T91" s="3">
        <v>0.01</v>
      </c>
      <c r="U91" s="18">
        <f t="shared" ref="U91:U102" si="89">S91*T91</f>
        <v>4.37825276320156e-5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0.014843782527632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49.5333333333333</v>
      </c>
      <c r="AU91" s="1">
        <f t="shared" ref="AU91:AU102" si="96">AT91*10000*AS91*0.67*AR91*AQ91</f>
        <v>6732.02383458853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-9.67772336196774</v>
      </c>
      <c r="E92" s="13">
        <f t="shared" ref="E92:E103" si="97">D91</f>
        <v>-10.19</v>
      </c>
      <c r="F92" s="9" t="s">
        <v>109</v>
      </c>
      <c r="G92" s="6">
        <v>2</v>
      </c>
      <c r="H92" s="11">
        <f t="shared" si="80"/>
        <v>-9.67772336196774</v>
      </c>
      <c r="I92" s="11">
        <f t="shared" si="81"/>
        <v>263.472276638032</v>
      </c>
      <c r="J92" s="11">
        <f t="shared" si="82"/>
        <v>0.00470508402815851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0.151507603050218</v>
      </c>
      <c r="P92" s="11">
        <f t="shared" si="85"/>
        <v>0.000712856003256159</v>
      </c>
      <c r="Q92" s="16">
        <f t="shared" si="86"/>
        <v>0.000128314080586109</v>
      </c>
      <c r="R92" s="11">
        <f t="shared" si="87"/>
        <v>0.0136656</v>
      </c>
      <c r="S92" s="17">
        <f t="shared" si="88"/>
        <v>0.00938956800916964</v>
      </c>
      <c r="T92" s="3">
        <v>0.01</v>
      </c>
      <c r="U92" s="18">
        <f t="shared" si="89"/>
        <v>9.38956800916964e-5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0.0148938956800917</v>
      </c>
      <c r="AR92" s="25">
        <f t="shared" si="93"/>
        <v>7.592</v>
      </c>
      <c r="AS92" s="1">
        <f t="shared" si="94"/>
        <v>0.18</v>
      </c>
      <c r="AT92" s="2">
        <f t="shared" si="95"/>
        <v>49.5333333333333</v>
      </c>
      <c r="AU92" s="1">
        <f t="shared" si="96"/>
        <v>6754.75139315771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-5.91168745939286</v>
      </c>
      <c r="E93" s="13">
        <f t="shared" si="97"/>
        <v>-9.67772336196774</v>
      </c>
      <c r="F93" s="9" t="s">
        <v>109</v>
      </c>
      <c r="G93" s="6">
        <v>3</v>
      </c>
      <c r="H93" s="11">
        <f t="shared" si="80"/>
        <v>-5.91168745939286</v>
      </c>
      <c r="I93" s="11">
        <f t="shared" si="81"/>
        <v>267.238312540607</v>
      </c>
      <c r="J93" s="11">
        <f t="shared" si="82"/>
        <v>0.00792037343680468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0.226714747046962</v>
      </c>
      <c r="P93" s="11">
        <f t="shared" si="85"/>
        <v>0.00179566546024265</v>
      </c>
      <c r="Q93" s="16">
        <f t="shared" si="86"/>
        <v>0.000323219782843677</v>
      </c>
      <c r="R93" s="11">
        <f t="shared" si="87"/>
        <v>0.0136656</v>
      </c>
      <c r="S93" s="17">
        <f t="shared" si="88"/>
        <v>0.0236520740284859</v>
      </c>
      <c r="T93" s="3">
        <v>0.01</v>
      </c>
      <c r="U93" s="18">
        <f t="shared" si="89"/>
        <v>0.000236520740284859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0.0150365207402849</v>
      </c>
      <c r="AR93" s="25">
        <f t="shared" si="93"/>
        <v>7.592</v>
      </c>
      <c r="AS93" s="1">
        <f t="shared" si="94"/>
        <v>0.18</v>
      </c>
      <c r="AT93" s="2">
        <f t="shared" si="95"/>
        <v>49.5333333333333</v>
      </c>
      <c r="AU93" s="1">
        <f t="shared" si="96"/>
        <v>6819.43539825161</v>
      </c>
    </row>
    <row r="94" s="1" customFormat="1" spans="1:47">
      <c r="A94" s="6"/>
      <c r="B94" s="6"/>
      <c r="C94" s="9">
        <v>3</v>
      </c>
      <c r="D94" s="12">
        <v>1.71984075603226</v>
      </c>
      <c r="E94" s="13">
        <f t="shared" si="97"/>
        <v>-5.91168745939286</v>
      </c>
      <c r="F94" s="9" t="s">
        <v>109</v>
      </c>
      <c r="G94" s="6">
        <v>4</v>
      </c>
      <c r="H94" s="11">
        <f t="shared" si="80"/>
        <v>1.71984075603226</v>
      </c>
      <c r="I94" s="11">
        <f t="shared" si="81"/>
        <v>274.869840756032</v>
      </c>
      <c r="J94" s="11">
        <f t="shared" si="82"/>
        <v>0.021780634025632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0.300839081586719</v>
      </c>
      <c r="P94" s="11">
        <f t="shared" si="85"/>
        <v>0.00655246593664756</v>
      </c>
      <c r="Q94" s="16">
        <f t="shared" si="86"/>
        <v>0.00117944386859656</v>
      </c>
      <c r="R94" s="11">
        <f t="shared" si="87"/>
        <v>0.0136656</v>
      </c>
      <c r="S94" s="17">
        <f t="shared" si="88"/>
        <v>0.0863075070685927</v>
      </c>
      <c r="T94" s="3">
        <v>0.01</v>
      </c>
      <c r="U94" s="18">
        <f t="shared" si="89"/>
        <v>0.000863075070685927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0.0156630750706859</v>
      </c>
      <c r="AR94" s="25">
        <f t="shared" si="93"/>
        <v>7.592</v>
      </c>
      <c r="AS94" s="1">
        <f t="shared" si="94"/>
        <v>0.18</v>
      </c>
      <c r="AT94" s="2">
        <f t="shared" si="95"/>
        <v>49.5333333333333</v>
      </c>
      <c r="AU94" s="1">
        <f t="shared" si="96"/>
        <v>7103.5933396707</v>
      </c>
    </row>
    <row r="95" s="1" customFormat="1" spans="1:47">
      <c r="A95" s="6"/>
      <c r="B95" s="6"/>
      <c r="C95" s="9">
        <v>4</v>
      </c>
      <c r="D95" s="12">
        <v>10.6421287695333</v>
      </c>
      <c r="E95" s="13">
        <f t="shared" si="97"/>
        <v>1.71984075603226</v>
      </c>
      <c r="F95" s="9" t="s">
        <v>109</v>
      </c>
      <c r="G95" s="6">
        <v>5</v>
      </c>
      <c r="H95" s="11">
        <f t="shared" si="80"/>
        <v>10.6421287695333</v>
      </c>
      <c r="I95" s="11">
        <f t="shared" si="81"/>
        <v>283.792128769533</v>
      </c>
      <c r="J95" s="11">
        <f t="shared" si="82"/>
        <v>0.0663346150842232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0.279572284867568</v>
      </c>
      <c r="O95" s="11">
        <f t="shared" si="98"/>
        <v>0.0906343307825035</v>
      </c>
      <c r="P95" s="11">
        <f t="shared" si="85"/>
        <v>0.00601219344587353</v>
      </c>
      <c r="Q95" s="16">
        <f t="shared" si="86"/>
        <v>0.00108219482025724</v>
      </c>
      <c r="R95" s="11">
        <f t="shared" si="87"/>
        <v>0.0136656</v>
      </c>
      <c r="S95" s="17">
        <f t="shared" si="88"/>
        <v>0.0791911676221487</v>
      </c>
      <c r="T95" s="3">
        <v>0.01</v>
      </c>
      <c r="U95" s="18">
        <f t="shared" si="89"/>
        <v>0.000791911676221487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0.0155919116762215</v>
      </c>
      <c r="AR95" s="25">
        <f t="shared" si="93"/>
        <v>7.592</v>
      </c>
      <c r="AS95" s="1">
        <f t="shared" si="94"/>
        <v>0.18</v>
      </c>
      <c r="AT95" s="2">
        <f t="shared" si="95"/>
        <v>49.5333333333333</v>
      </c>
      <c r="AU95" s="1">
        <f t="shared" si="96"/>
        <v>7071.31897383484</v>
      </c>
    </row>
    <row r="96" s="1" customFormat="1" spans="1:47">
      <c r="A96" s="6"/>
      <c r="B96" s="6"/>
      <c r="C96" s="9">
        <v>5</v>
      </c>
      <c r="D96" s="12">
        <v>12.1687877907419</v>
      </c>
      <c r="E96" s="13">
        <f t="shared" si="97"/>
        <v>10.6421287695333</v>
      </c>
      <c r="F96" s="9" t="s">
        <v>111</v>
      </c>
      <c r="G96" s="6">
        <v>6</v>
      </c>
      <c r="H96" s="11">
        <f t="shared" si="80"/>
        <v>12.1687877907419</v>
      </c>
      <c r="I96" s="11">
        <f t="shared" si="81"/>
        <v>285.318787790742</v>
      </c>
      <c r="J96" s="11">
        <f t="shared" si="82"/>
        <v>0.0797018335074285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0.16054213733663</v>
      </c>
      <c r="P96" s="11">
        <f t="shared" si="85"/>
        <v>0.0127955027009308</v>
      </c>
      <c r="Q96" s="16">
        <f t="shared" si="86"/>
        <v>0.00230319048616755</v>
      </c>
      <c r="R96" s="11">
        <f t="shared" si="87"/>
        <v>0.0136656</v>
      </c>
      <c r="S96" s="17">
        <f t="shared" si="88"/>
        <v>0.168539287420058</v>
      </c>
      <c r="T96" s="3">
        <v>0.01</v>
      </c>
      <c r="U96" s="18">
        <f t="shared" si="89"/>
        <v>0.00168539287420058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0.0287853928742006</v>
      </c>
      <c r="AR96" s="25">
        <f t="shared" si="93"/>
        <v>7.592</v>
      </c>
      <c r="AS96" s="1">
        <f t="shared" si="94"/>
        <v>0.18</v>
      </c>
      <c r="AT96" s="2">
        <f t="shared" si="95"/>
        <v>49.5333333333333</v>
      </c>
      <c r="AU96" s="1">
        <f t="shared" si="96"/>
        <v>13054.890190986</v>
      </c>
    </row>
    <row r="97" s="1" customFormat="1" spans="1:47">
      <c r="A97" s="6"/>
      <c r="B97" s="6"/>
      <c r="C97" s="9">
        <v>6</v>
      </c>
      <c r="D97" s="12">
        <v>17.5696713723333</v>
      </c>
      <c r="E97" s="13">
        <f t="shared" si="97"/>
        <v>12.1687877907419</v>
      </c>
      <c r="F97" s="9" t="s">
        <v>109</v>
      </c>
      <c r="G97" s="6">
        <v>7</v>
      </c>
      <c r="H97" s="11">
        <f t="shared" si="80"/>
        <v>17.5696713723333</v>
      </c>
      <c r="I97" s="11">
        <f t="shared" si="81"/>
        <v>290.719671372333</v>
      </c>
      <c r="J97" s="11">
        <f t="shared" si="82"/>
        <v>0.150245846916083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0.223666634635699</v>
      </c>
      <c r="P97" s="11">
        <f t="shared" si="85"/>
        <v>0.0336049829477108</v>
      </c>
      <c r="Q97" s="16">
        <f t="shared" si="86"/>
        <v>0.00604889693058794</v>
      </c>
      <c r="R97" s="11">
        <f t="shared" si="87"/>
        <v>0.0136656</v>
      </c>
      <c r="S97" s="17">
        <f t="shared" si="88"/>
        <v>0.442636761692713</v>
      </c>
      <c r="T97" s="3">
        <v>0.01</v>
      </c>
      <c r="U97" s="18">
        <f t="shared" si="89"/>
        <v>0.00442636761692713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0.0315263676169271</v>
      </c>
      <c r="AR97" s="25">
        <f t="shared" si="93"/>
        <v>7.592</v>
      </c>
      <c r="AS97" s="1">
        <f t="shared" si="94"/>
        <v>0.18</v>
      </c>
      <c r="AT97" s="2">
        <f t="shared" si="95"/>
        <v>49.5333333333333</v>
      </c>
      <c r="AU97" s="1">
        <f t="shared" si="96"/>
        <v>14297.990274384</v>
      </c>
    </row>
    <row r="98" s="1" customFormat="1" spans="1:47">
      <c r="A98" s="6"/>
      <c r="B98" s="6"/>
      <c r="C98" s="9">
        <v>7</v>
      </c>
      <c r="D98" s="12">
        <v>19.2338855322581</v>
      </c>
      <c r="E98" s="13">
        <f t="shared" si="97"/>
        <v>17.5696713723333</v>
      </c>
      <c r="F98" s="9" t="s">
        <v>109</v>
      </c>
      <c r="G98" s="6">
        <v>8</v>
      </c>
      <c r="H98" s="11">
        <f t="shared" si="80"/>
        <v>19.2338855322581</v>
      </c>
      <c r="I98" s="11">
        <f t="shared" si="81"/>
        <v>292.383885532258</v>
      </c>
      <c r="J98" s="11">
        <f t="shared" si="82"/>
        <v>0.181799696383941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0.265981651687988</v>
      </c>
      <c r="P98" s="11">
        <f t="shared" si="85"/>
        <v>0.0483553835205755</v>
      </c>
      <c r="Q98" s="16">
        <f t="shared" si="86"/>
        <v>0.00870396903370359</v>
      </c>
      <c r="R98" s="11">
        <f t="shared" si="87"/>
        <v>0.0136656</v>
      </c>
      <c r="S98" s="17">
        <f t="shared" si="88"/>
        <v>0.636925494212006</v>
      </c>
      <c r="T98" s="3">
        <v>0.01</v>
      </c>
      <c r="U98" s="18">
        <f t="shared" si="89"/>
        <v>0.00636925494212006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0.0334692549421201</v>
      </c>
      <c r="AR98" s="25">
        <f t="shared" si="93"/>
        <v>7.592</v>
      </c>
      <c r="AS98" s="1">
        <f t="shared" si="94"/>
        <v>0.18</v>
      </c>
      <c r="AT98" s="2">
        <f t="shared" si="95"/>
        <v>49.5333333333333</v>
      </c>
      <c r="AU98" s="1">
        <f t="shared" si="96"/>
        <v>15179.1379034853</v>
      </c>
    </row>
    <row r="99" s="1" customFormat="1" spans="1:47">
      <c r="A99" s="6"/>
      <c r="B99" s="6"/>
      <c r="C99" s="9">
        <v>8</v>
      </c>
      <c r="D99" s="12">
        <v>19.2306398832258</v>
      </c>
      <c r="E99" s="13">
        <f t="shared" si="97"/>
        <v>19.2338855322581</v>
      </c>
      <c r="F99" s="9" t="s">
        <v>109</v>
      </c>
      <c r="G99" s="6">
        <v>9</v>
      </c>
      <c r="H99" s="11">
        <f t="shared" si="80"/>
        <v>19.2306398832258</v>
      </c>
      <c r="I99" s="11">
        <f t="shared" si="81"/>
        <v>292.380639883226</v>
      </c>
      <c r="J99" s="11">
        <f t="shared" si="82"/>
        <v>0.181732502745552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0.293546268167413</v>
      </c>
      <c r="P99" s="11">
        <f t="shared" si="85"/>
        <v>0.053346897985681</v>
      </c>
      <c r="Q99" s="16">
        <f t="shared" si="86"/>
        <v>0.00960244163742259</v>
      </c>
      <c r="R99" s="11">
        <f t="shared" si="87"/>
        <v>0.0136656</v>
      </c>
      <c r="S99" s="17">
        <f t="shared" si="88"/>
        <v>0.702672523520562</v>
      </c>
      <c r="T99" s="3">
        <v>0.01</v>
      </c>
      <c r="U99" s="18">
        <f t="shared" si="89"/>
        <v>0.00702672523520562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0.0218267252352056</v>
      </c>
      <c r="AR99" s="25">
        <f t="shared" si="93"/>
        <v>7.592</v>
      </c>
      <c r="AS99" s="1">
        <f t="shared" si="94"/>
        <v>0.18</v>
      </c>
      <c r="AT99" s="2">
        <f t="shared" si="95"/>
        <v>49.5333333333333</v>
      </c>
      <c r="AU99" s="1">
        <f t="shared" si="96"/>
        <v>9898.96168587023</v>
      </c>
    </row>
    <row r="100" s="1" customFormat="1" spans="1:47">
      <c r="A100" s="6"/>
      <c r="B100" s="6"/>
      <c r="C100" s="9">
        <v>9</v>
      </c>
      <c r="D100" s="12">
        <v>14.3866786427667</v>
      </c>
      <c r="E100" s="13">
        <f t="shared" si="97"/>
        <v>19.2306398832258</v>
      </c>
      <c r="F100" s="9" t="s">
        <v>109</v>
      </c>
      <c r="G100" s="6">
        <v>10</v>
      </c>
      <c r="H100" s="11">
        <f t="shared" si="80"/>
        <v>14.3866786427667</v>
      </c>
      <c r="I100" s="11">
        <f t="shared" si="81"/>
        <v>287.536678642767</v>
      </c>
      <c r="J100" s="11">
        <f t="shared" si="82"/>
        <v>0.10370193025282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0.316119370181732</v>
      </c>
      <c r="P100" s="11">
        <f t="shared" si="85"/>
        <v>0.0327821888781514</v>
      </c>
      <c r="Q100" s="16">
        <f t="shared" si="86"/>
        <v>0.00590079399806724</v>
      </c>
      <c r="R100" s="11">
        <f t="shared" si="87"/>
        <v>0.0136656</v>
      </c>
      <c r="S100" s="17">
        <f t="shared" si="88"/>
        <v>0.431799115887136</v>
      </c>
      <c r="T100" s="3">
        <v>0.01</v>
      </c>
      <c r="U100" s="18">
        <f t="shared" si="89"/>
        <v>0.00431799115887136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0.0191179911588714</v>
      </c>
      <c r="AR100" s="25">
        <f t="shared" si="93"/>
        <v>7.592</v>
      </c>
      <c r="AS100" s="1">
        <f t="shared" si="94"/>
        <v>0.18</v>
      </c>
      <c r="AT100" s="2">
        <f t="shared" si="95"/>
        <v>49.5333333333333</v>
      </c>
      <c r="AU100" s="1">
        <f t="shared" si="96"/>
        <v>8670.4835449719</v>
      </c>
    </row>
    <row r="101" s="1" customFormat="1" spans="1:47">
      <c r="A101" s="6"/>
      <c r="B101" s="6"/>
      <c r="C101" s="9">
        <v>10</v>
      </c>
      <c r="D101" s="12">
        <v>6.35595129825806</v>
      </c>
      <c r="E101" s="13">
        <f t="shared" si="97"/>
        <v>14.3866786427667</v>
      </c>
      <c r="F101" s="9" t="s">
        <v>109</v>
      </c>
      <c r="G101" s="6">
        <v>11</v>
      </c>
      <c r="H101" s="11">
        <f t="shared" si="80"/>
        <v>6.35595129825806</v>
      </c>
      <c r="I101" s="11">
        <f t="shared" si="81"/>
        <v>279.505951298258</v>
      </c>
      <c r="J101" s="11">
        <f t="shared" si="82"/>
        <v>0.0391962120624071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0.269170322238401</v>
      </c>
      <c r="O101" s="11">
        <f t="shared" si="98"/>
        <v>0.090086859065179</v>
      </c>
      <c r="P101" s="11">
        <f t="shared" si="85"/>
        <v>0.00353106363195494</v>
      </c>
      <c r="Q101" s="16">
        <f t="shared" si="86"/>
        <v>0.000635591453751888</v>
      </c>
      <c r="R101" s="11">
        <f t="shared" si="87"/>
        <v>0.0136656</v>
      </c>
      <c r="S101" s="17">
        <f t="shared" si="88"/>
        <v>0.0465103218118406</v>
      </c>
      <c r="T101" s="3">
        <v>0.01</v>
      </c>
      <c r="U101" s="18">
        <f t="shared" si="89"/>
        <v>0.000465103218118406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0.0152651032181184</v>
      </c>
      <c r="AR101" s="25">
        <f t="shared" si="93"/>
        <v>7.592</v>
      </c>
      <c r="AS101" s="1">
        <f t="shared" si="94"/>
        <v>0.18</v>
      </c>
      <c r="AT101" s="2">
        <f t="shared" si="95"/>
        <v>49.5333333333333</v>
      </c>
      <c r="AU101" s="1">
        <f t="shared" si="96"/>
        <v>6923.10322591482</v>
      </c>
    </row>
    <row r="102" s="1" customFormat="1" spans="1:48">
      <c r="A102" s="6"/>
      <c r="B102" s="6"/>
      <c r="C102" s="9">
        <v>11</v>
      </c>
      <c r="D102" s="12">
        <v>-0.8349296262</v>
      </c>
      <c r="E102" s="13">
        <f t="shared" si="97"/>
        <v>6.35595129825806</v>
      </c>
      <c r="F102" s="9" t="s">
        <v>111</v>
      </c>
      <c r="G102" s="6">
        <v>12</v>
      </c>
      <c r="H102" s="11">
        <f t="shared" si="80"/>
        <v>-0.8349296262</v>
      </c>
      <c r="I102" s="11">
        <f t="shared" si="81"/>
        <v>272.3150703738</v>
      </c>
      <c r="J102" s="11">
        <f t="shared" si="82"/>
        <v>0.0156221807315466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0.162475795433224</v>
      </c>
      <c r="P102" s="11">
        <f t="shared" si="85"/>
        <v>0.00253822624075962</v>
      </c>
      <c r="Q102" s="16">
        <f t="shared" si="86"/>
        <v>0.000456880723336732</v>
      </c>
      <c r="R102" s="11">
        <f t="shared" si="87"/>
        <v>0.0136656</v>
      </c>
      <c r="S102" s="17">
        <f t="shared" si="88"/>
        <v>0.0334329062270761</v>
      </c>
      <c r="T102" s="3">
        <v>0.01</v>
      </c>
      <c r="U102" s="18">
        <f t="shared" si="89"/>
        <v>0.000334329062270761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0.0151343290622708</v>
      </c>
      <c r="AR102" s="25">
        <f t="shared" si="93"/>
        <v>7.592</v>
      </c>
      <c r="AS102" s="1">
        <f t="shared" si="94"/>
        <v>0.18</v>
      </c>
      <c r="AT102" s="2">
        <f t="shared" si="95"/>
        <v>49.5333333333333</v>
      </c>
      <c r="AU102" s="1">
        <f t="shared" si="96"/>
        <v>6863.79390010951</v>
      </c>
      <c r="AV102" s="1">
        <f>SUM(AU91:AU102)</f>
        <v>109369.483665225</v>
      </c>
    </row>
    <row r="103" s="1" customFormat="1" spans="1:46">
      <c r="A103" s="6"/>
      <c r="B103" s="6"/>
      <c r="C103" s="9">
        <v>12</v>
      </c>
      <c r="D103" s="12">
        <v>-7.12740064835484</v>
      </c>
      <c r="E103" s="13">
        <f t="shared" si="97"/>
        <v>-0.8349296262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-10.19</v>
      </c>
      <c r="E107" s="9"/>
      <c r="F107" s="9"/>
      <c r="G107" s="6">
        <v>1</v>
      </c>
      <c r="H107" s="11">
        <f t="shared" ref="H107:H118" si="99">E108</f>
        <v>-10.19</v>
      </c>
      <c r="I107" s="11">
        <f t="shared" ref="I107:I118" si="100">H107+273.15</f>
        <v>262.96</v>
      </c>
      <c r="J107" s="11">
        <f t="shared" ref="J107:J118" si="101">EXP(($C$18*(I107-$C$16))/($C$19*I107*$C$16))</f>
        <v>0.00437825276320156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0.0120957332351055</v>
      </c>
      <c r="Q107" s="16">
        <f t="shared" ref="Q107:Q118" si="105">P107*$B$109</f>
        <v>0.00350776263818059</v>
      </c>
      <c r="R107" s="11">
        <f t="shared" ref="R107:R118" si="106">L107*$B$109</f>
        <v>0.80117865</v>
      </c>
      <c r="S107" s="17">
        <f t="shared" ref="S107:S118" si="107">Q107/R107</f>
        <v>0.00437825276320156</v>
      </c>
      <c r="T107" s="3">
        <v>0.27</v>
      </c>
      <c r="U107" s="18">
        <f t="shared" ref="U107:U118" si="108">S107*T107</f>
        <v>0.00118212824606442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0.22662968751821</v>
      </c>
      <c r="AC107" s="25">
        <f t="shared" ref="AC107:AC118" si="110">$B$107/12</f>
        <v>10.2321666666667</v>
      </c>
      <c r="AD107" s="1">
        <f t="shared" ref="AD107:AD118" si="111">$B$109</f>
        <v>0.29</v>
      </c>
      <c r="AE107" s="26">
        <f t="shared" ref="AE107:AE118" si="112">$E$9/12</f>
        <v>84.7125</v>
      </c>
      <c r="AF107" s="1">
        <f t="shared" ref="AF107:AF118" si="113">AE107*10000*AC107*AB107</f>
        <v>1964408.95004467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-9.67772336196774</v>
      </c>
      <c r="E108" s="13">
        <f t="shared" ref="E108:E119" si="114">D107</f>
        <v>-10.19</v>
      </c>
      <c r="F108" s="9" t="s">
        <v>109</v>
      </c>
      <c r="G108" s="6">
        <v>2</v>
      </c>
      <c r="H108" s="11">
        <f t="shared" si="99"/>
        <v>-9.67772336196774</v>
      </c>
      <c r="I108" s="11">
        <f t="shared" si="100"/>
        <v>263.472276638032</v>
      </c>
      <c r="J108" s="11">
        <f t="shared" si="101"/>
        <v>0.00470508402815851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5.51327426676489</v>
      </c>
      <c r="P108" s="11">
        <f t="shared" si="104"/>
        <v>0.0259404186954128</v>
      </c>
      <c r="Q108" s="16">
        <f t="shared" si="105"/>
        <v>0.00752272142166972</v>
      </c>
      <c r="R108" s="11">
        <f t="shared" si="106"/>
        <v>0.80117865</v>
      </c>
      <c r="S108" s="17">
        <f t="shared" si="107"/>
        <v>0.00938956800916964</v>
      </c>
      <c r="T108" s="3">
        <v>0.27</v>
      </c>
      <c r="U108" s="18">
        <f t="shared" si="108"/>
        <v>0.0025351833624758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0.226892586127329</v>
      </c>
      <c r="AC108" s="25">
        <f t="shared" si="110"/>
        <v>10.2321666666667</v>
      </c>
      <c r="AD108" s="1">
        <f t="shared" si="111"/>
        <v>0.29</v>
      </c>
      <c r="AE108" s="26">
        <f t="shared" si="112"/>
        <v>84.7125</v>
      </c>
      <c r="AF108" s="1">
        <f t="shared" si="113"/>
        <v>1966687.73525751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-5.91168745939286</v>
      </c>
      <c r="E109" s="13">
        <f t="shared" si="114"/>
        <v>-9.67772336196774</v>
      </c>
      <c r="F109" s="9" t="s">
        <v>109</v>
      </c>
      <c r="G109" s="6">
        <v>3</v>
      </c>
      <c r="H109" s="11">
        <f t="shared" si="99"/>
        <v>-5.91168745939286</v>
      </c>
      <c r="I109" s="11">
        <f t="shared" si="100"/>
        <v>267.238312540607</v>
      </c>
      <c r="J109" s="11">
        <f t="shared" si="101"/>
        <v>0.00792037343680468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8.25001884806948</v>
      </c>
      <c r="P109" s="11">
        <f t="shared" si="104"/>
        <v>0.0653432301373875</v>
      </c>
      <c r="Q109" s="16">
        <f t="shared" si="105"/>
        <v>0.0189495367398424</v>
      </c>
      <c r="R109" s="11">
        <f t="shared" si="106"/>
        <v>0.80117865</v>
      </c>
      <c r="S109" s="17">
        <f t="shared" si="107"/>
        <v>0.0236520740284859</v>
      </c>
      <c r="T109" s="3">
        <v>0.27</v>
      </c>
      <c r="U109" s="18">
        <f t="shared" si="108"/>
        <v>0.00638605998769119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0.227640811455608</v>
      </c>
      <c r="AC109" s="25">
        <f t="shared" si="110"/>
        <v>10.2321666666667</v>
      </c>
      <c r="AD109" s="1">
        <f t="shared" si="111"/>
        <v>0.29</v>
      </c>
      <c r="AE109" s="26">
        <f t="shared" si="112"/>
        <v>84.7125</v>
      </c>
      <c r="AF109" s="1">
        <f t="shared" si="113"/>
        <v>1973173.2956782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1.71984075603226</v>
      </c>
      <c r="E110" s="13">
        <f t="shared" si="114"/>
        <v>-5.91168745939286</v>
      </c>
      <c r="F110" s="9" t="s">
        <v>109</v>
      </c>
      <c r="G110" s="6">
        <v>4</v>
      </c>
      <c r="H110" s="11">
        <f t="shared" si="99"/>
        <v>1.71984075603226</v>
      </c>
      <c r="I110" s="11">
        <f t="shared" si="100"/>
        <v>274.869840756032</v>
      </c>
      <c r="J110" s="11">
        <f t="shared" si="101"/>
        <v>0.021780634025632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10.9473606179321</v>
      </c>
      <c r="P110" s="11">
        <f t="shared" si="104"/>
        <v>0.238440455165795</v>
      </c>
      <c r="Q110" s="16">
        <f t="shared" si="105"/>
        <v>0.0691477319980806</v>
      </c>
      <c r="R110" s="11">
        <f t="shared" si="106"/>
        <v>0.80117865</v>
      </c>
      <c r="S110" s="17">
        <f t="shared" si="107"/>
        <v>0.0863075070685927</v>
      </c>
      <c r="T110" s="3">
        <v>0.27</v>
      </c>
      <c r="U110" s="18">
        <f t="shared" si="108"/>
        <v>0.02330302690852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0.230927778128325</v>
      </c>
      <c r="AC110" s="25">
        <f t="shared" si="110"/>
        <v>10.2321666666667</v>
      </c>
      <c r="AD110" s="1">
        <f t="shared" si="111"/>
        <v>0.29</v>
      </c>
      <c r="AE110" s="26">
        <f t="shared" si="112"/>
        <v>84.7125</v>
      </c>
      <c r="AF110" s="1">
        <f t="shared" si="113"/>
        <v>2001664.47360415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10.6421287695333</v>
      </c>
      <c r="E111" s="13">
        <f t="shared" si="114"/>
        <v>1.71984075603226</v>
      </c>
      <c r="F111" s="9" t="s">
        <v>109</v>
      </c>
      <c r="G111" s="6">
        <v>5</v>
      </c>
      <c r="H111" s="11">
        <f t="shared" si="99"/>
        <v>10.6421287695333</v>
      </c>
      <c r="I111" s="11">
        <f t="shared" si="100"/>
        <v>283.792128769533</v>
      </c>
      <c r="J111" s="11">
        <f t="shared" si="101"/>
        <v>0.0663346150842232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10.173474154628</v>
      </c>
      <c r="O111" s="11">
        <f t="shared" si="115"/>
        <v>3.29813100813831</v>
      </c>
      <c r="P111" s="11">
        <f t="shared" si="104"/>
        <v>0.218780250922196</v>
      </c>
      <c r="Q111" s="16">
        <f t="shared" si="105"/>
        <v>0.0634462727674368</v>
      </c>
      <c r="R111" s="11">
        <f t="shared" si="106"/>
        <v>0.80117865</v>
      </c>
      <c r="S111" s="17">
        <f t="shared" si="107"/>
        <v>0.0791911676221488</v>
      </c>
      <c r="T111" s="3">
        <v>0.27</v>
      </c>
      <c r="U111" s="18">
        <f t="shared" si="108"/>
        <v>0.0213816152579802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0.279354447844626</v>
      </c>
      <c r="AC111" s="25">
        <f t="shared" si="110"/>
        <v>10.2321666666667</v>
      </c>
      <c r="AD111" s="1">
        <f t="shared" si="111"/>
        <v>0.29</v>
      </c>
      <c r="AE111" s="26">
        <f t="shared" si="112"/>
        <v>84.7125</v>
      </c>
      <c r="AF111" s="1">
        <f t="shared" si="113"/>
        <v>2421423.17535814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12.1687877907419</v>
      </c>
      <c r="E112" s="13">
        <f t="shared" si="114"/>
        <v>10.6421287695333</v>
      </c>
      <c r="F112" s="9" t="s">
        <v>111</v>
      </c>
      <c r="G112" s="6">
        <v>6</v>
      </c>
      <c r="H112" s="11">
        <f t="shared" si="99"/>
        <v>12.1687877907419</v>
      </c>
      <c r="I112" s="11">
        <f t="shared" si="100"/>
        <v>285.318787790742</v>
      </c>
      <c r="J112" s="11">
        <f t="shared" si="101"/>
        <v>0.0797018335074285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5.84203575721612</v>
      </c>
      <c r="P112" s="11">
        <f t="shared" si="104"/>
        <v>0.465620961266083</v>
      </c>
      <c r="Q112" s="16">
        <f t="shared" si="105"/>
        <v>0.135030078767164</v>
      </c>
      <c r="R112" s="11">
        <f t="shared" si="106"/>
        <v>0.80117865</v>
      </c>
      <c r="S112" s="17">
        <f t="shared" si="107"/>
        <v>0.168539287420058</v>
      </c>
      <c r="T112" s="3">
        <v>0.27</v>
      </c>
      <c r="U112" s="18">
        <f t="shared" si="108"/>
        <v>0.0455056076034157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0.284041739557344</v>
      </c>
      <c r="AC112" s="25">
        <f t="shared" si="110"/>
        <v>10.2321666666667</v>
      </c>
      <c r="AD112" s="1">
        <f t="shared" si="111"/>
        <v>0.29</v>
      </c>
      <c r="AE112" s="26">
        <f t="shared" si="112"/>
        <v>84.7125</v>
      </c>
      <c r="AF112" s="1">
        <f t="shared" si="113"/>
        <v>2462052.26456868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17.5696713723333</v>
      </c>
      <c r="E113" s="13">
        <f t="shared" si="114"/>
        <v>12.1687877907419</v>
      </c>
      <c r="F113" s="9" t="s">
        <v>109</v>
      </c>
      <c r="G113" s="6">
        <v>7</v>
      </c>
      <c r="H113" s="11">
        <f t="shared" si="99"/>
        <v>17.5696713723333</v>
      </c>
      <c r="I113" s="11">
        <f t="shared" si="100"/>
        <v>290.719671372333</v>
      </c>
      <c r="J113" s="11">
        <f t="shared" si="101"/>
        <v>0.150245846916083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8.13909979595003</v>
      </c>
      <c r="P113" s="11">
        <f t="shared" si="104"/>
        <v>1.22286594197703</v>
      </c>
      <c r="Q113" s="16">
        <f t="shared" si="105"/>
        <v>0.35463112317334</v>
      </c>
      <c r="R113" s="11">
        <f t="shared" si="106"/>
        <v>0.80117865</v>
      </c>
      <c r="S113" s="17">
        <f t="shared" si="107"/>
        <v>0.442636761692713</v>
      </c>
      <c r="T113" s="3">
        <v>0.27</v>
      </c>
      <c r="U113" s="18">
        <f t="shared" si="108"/>
        <v>0.119511925657033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0.298421167155161</v>
      </c>
      <c r="AC113" s="25">
        <f t="shared" si="110"/>
        <v>10.2321666666667</v>
      </c>
      <c r="AD113" s="1">
        <f t="shared" si="111"/>
        <v>0.29</v>
      </c>
      <c r="AE113" s="26">
        <f t="shared" si="112"/>
        <v>84.7125</v>
      </c>
      <c r="AF113" s="1">
        <f t="shared" si="113"/>
        <v>2586692.05284621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19.2338855322581</v>
      </c>
      <c r="E114" s="13">
        <f t="shared" si="114"/>
        <v>17.5696713723333</v>
      </c>
      <c r="F114" s="9" t="s">
        <v>109</v>
      </c>
      <c r="G114" s="6">
        <v>8</v>
      </c>
      <c r="H114" s="11">
        <f t="shared" si="99"/>
        <v>19.2338855322581</v>
      </c>
      <c r="I114" s="11">
        <f t="shared" si="100"/>
        <v>292.383885532258</v>
      </c>
      <c r="J114" s="11">
        <f t="shared" si="101"/>
        <v>0.181799696383941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9.678918853973</v>
      </c>
      <c r="P114" s="11">
        <f t="shared" si="104"/>
        <v>1.75962450897709</v>
      </c>
      <c r="Q114" s="16">
        <f t="shared" si="105"/>
        <v>0.510291107603357</v>
      </c>
      <c r="R114" s="11">
        <f t="shared" si="106"/>
        <v>0.80117865</v>
      </c>
      <c r="S114" s="17">
        <f t="shared" si="107"/>
        <v>0.636925494212006</v>
      </c>
      <c r="T114" s="3">
        <v>0.27</v>
      </c>
      <c r="U114" s="18">
        <f t="shared" si="108"/>
        <v>0.171969883437242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0.308613748351856</v>
      </c>
      <c r="AC114" s="25">
        <f t="shared" si="110"/>
        <v>10.2321666666667</v>
      </c>
      <c r="AD114" s="1">
        <f t="shared" si="111"/>
        <v>0.29</v>
      </c>
      <c r="AE114" s="26">
        <f t="shared" si="112"/>
        <v>84.7125</v>
      </c>
      <c r="AF114" s="1">
        <f t="shared" si="113"/>
        <v>2675040.5739341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19.2306398832258</v>
      </c>
      <c r="E115" s="13">
        <f t="shared" si="114"/>
        <v>19.2338855322581</v>
      </c>
      <c r="F115" s="9" t="s">
        <v>109</v>
      </c>
      <c r="G115" s="6">
        <v>9</v>
      </c>
      <c r="H115" s="11">
        <f t="shared" si="99"/>
        <v>19.2306398832258</v>
      </c>
      <c r="I115" s="11">
        <f t="shared" si="100"/>
        <v>292.380639883226</v>
      </c>
      <c r="J115" s="11">
        <f t="shared" si="101"/>
        <v>0.181732502745552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10.6819793449959</v>
      </c>
      <c r="P115" s="11">
        <f t="shared" si="104"/>
        <v>1.9412628406424</v>
      </c>
      <c r="Q115" s="16">
        <f t="shared" si="105"/>
        <v>0.562966223786297</v>
      </c>
      <c r="R115" s="11">
        <f t="shared" si="106"/>
        <v>0.80117865</v>
      </c>
      <c r="S115" s="17">
        <f t="shared" si="107"/>
        <v>0.702672523520562</v>
      </c>
      <c r="T115" s="3">
        <v>0.27</v>
      </c>
      <c r="U115" s="18">
        <f t="shared" si="108"/>
        <v>0.189721581350552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0.263262903256412</v>
      </c>
      <c r="AC115" s="25">
        <f t="shared" si="110"/>
        <v>10.2321666666667</v>
      </c>
      <c r="AD115" s="1">
        <f t="shared" si="111"/>
        <v>0.29</v>
      </c>
      <c r="AE115" s="26">
        <f t="shared" si="112"/>
        <v>84.7125</v>
      </c>
      <c r="AF115" s="1">
        <f t="shared" si="113"/>
        <v>2281942.88680773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14.3866786427667</v>
      </c>
      <c r="E116" s="13">
        <f t="shared" si="114"/>
        <v>19.2306398832258</v>
      </c>
      <c r="F116" s="9" t="s">
        <v>109</v>
      </c>
      <c r="G116" s="6">
        <v>10</v>
      </c>
      <c r="H116" s="11">
        <f t="shared" si="99"/>
        <v>14.3866786427667</v>
      </c>
      <c r="I116" s="11">
        <f t="shared" si="100"/>
        <v>287.536678642767</v>
      </c>
      <c r="J116" s="11">
        <f t="shared" si="101"/>
        <v>0.10370193025282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11.5034015043535</v>
      </c>
      <c r="P116" s="11">
        <f t="shared" si="104"/>
        <v>1.19292494047465</v>
      </c>
      <c r="Q116" s="16">
        <f t="shared" si="105"/>
        <v>0.345948232737649</v>
      </c>
      <c r="R116" s="11">
        <f t="shared" si="106"/>
        <v>0.80117865</v>
      </c>
      <c r="S116" s="17">
        <f t="shared" si="107"/>
        <v>0.431799115887136</v>
      </c>
      <c r="T116" s="3">
        <v>0.27</v>
      </c>
      <c r="U116" s="18">
        <f t="shared" si="108"/>
        <v>0.116585761289527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0.249052613418555</v>
      </c>
      <c r="AC116" s="25">
        <f t="shared" si="110"/>
        <v>10.2321666666667</v>
      </c>
      <c r="AD116" s="1">
        <f t="shared" si="111"/>
        <v>0.29</v>
      </c>
      <c r="AE116" s="26">
        <f t="shared" si="112"/>
        <v>84.7125</v>
      </c>
      <c r="AF116" s="1">
        <f t="shared" si="113"/>
        <v>2158769.17181079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6.35595129825806</v>
      </c>
      <c r="E117" s="13">
        <f t="shared" si="114"/>
        <v>14.3866786427667</v>
      </c>
      <c r="F117" s="9" t="s">
        <v>109</v>
      </c>
      <c r="G117" s="6">
        <v>11</v>
      </c>
      <c r="H117" s="11">
        <f t="shared" si="99"/>
        <v>6.35595129825806</v>
      </c>
      <c r="I117" s="11">
        <f t="shared" si="100"/>
        <v>279.505951298258</v>
      </c>
      <c r="J117" s="11">
        <f t="shared" si="101"/>
        <v>0.0391962120624071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9.79495273568491</v>
      </c>
      <c r="O117" s="11">
        <f t="shared" si="115"/>
        <v>3.27820882819394</v>
      </c>
      <c r="P117" s="11">
        <f t="shared" si="104"/>
        <v>0.128493368414745</v>
      </c>
      <c r="Q117" s="16">
        <f t="shared" si="105"/>
        <v>0.0372630768402759</v>
      </c>
      <c r="R117" s="11">
        <f t="shared" si="106"/>
        <v>0.80117865</v>
      </c>
      <c r="S117" s="17">
        <f t="shared" si="107"/>
        <v>0.0465103218118405</v>
      </c>
      <c r="T117" s="3">
        <v>0.27</v>
      </c>
      <c r="U117" s="18">
        <f t="shared" si="108"/>
        <v>0.0125577868891969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0.228839977992571</v>
      </c>
      <c r="AC117" s="25">
        <f t="shared" si="110"/>
        <v>10.2321666666667</v>
      </c>
      <c r="AD117" s="1">
        <f t="shared" si="111"/>
        <v>0.29</v>
      </c>
      <c r="AE117" s="26">
        <f t="shared" si="112"/>
        <v>84.7125</v>
      </c>
      <c r="AF117" s="1">
        <f t="shared" si="113"/>
        <v>1983567.58030878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-0.8349296262</v>
      </c>
      <c r="E118" s="13">
        <f t="shared" si="114"/>
        <v>6.35595129825806</v>
      </c>
      <c r="F118" s="9" t="s">
        <v>111</v>
      </c>
      <c r="G118" s="6">
        <v>12</v>
      </c>
      <c r="H118" s="11">
        <f t="shared" si="99"/>
        <v>-0.8349296262</v>
      </c>
      <c r="I118" s="11">
        <f t="shared" si="100"/>
        <v>272.3150703738</v>
      </c>
      <c r="J118" s="11">
        <f t="shared" si="101"/>
        <v>0.0156221807315466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5.9124004597792</v>
      </c>
      <c r="P118" s="11">
        <f t="shared" si="104"/>
        <v>0.0923645885399498</v>
      </c>
      <c r="Q118" s="16">
        <f t="shared" si="105"/>
        <v>0.0267857306765854</v>
      </c>
      <c r="R118" s="11">
        <f t="shared" si="106"/>
        <v>0.80117865</v>
      </c>
      <c r="S118" s="17">
        <f t="shared" si="107"/>
        <v>0.0334329062270761</v>
      </c>
      <c r="T118" s="3">
        <v>0.27</v>
      </c>
      <c r="U118" s="18">
        <f t="shared" si="108"/>
        <v>0.00902688468131055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0.228153923693579</v>
      </c>
      <c r="AC118" s="25">
        <f t="shared" si="110"/>
        <v>10.2321666666667</v>
      </c>
      <c r="AD118" s="1">
        <f t="shared" si="111"/>
        <v>0.29</v>
      </c>
      <c r="AE118" s="26">
        <f t="shared" si="112"/>
        <v>84.7125</v>
      </c>
      <c r="AF118" s="1">
        <f t="shared" si="113"/>
        <v>1977620.91365661</v>
      </c>
      <c r="AG118" s="1">
        <f>SUM(AF107:AF118)</f>
        <v>26453043.0738756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-7.12740064835484</v>
      </c>
      <c r="E119" s="13">
        <f t="shared" si="114"/>
        <v>-0.8349296262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-10.19</v>
      </c>
      <c r="E123" s="9"/>
      <c r="F123" s="9"/>
      <c r="G123" s="6">
        <v>1</v>
      </c>
      <c r="H123" s="11">
        <f t="shared" ref="H123:H134" si="116">E124</f>
        <v>-10.19</v>
      </c>
      <c r="I123" s="11">
        <f t="shared" ref="I123:I134" si="117">H123+273.15</f>
        <v>262.96</v>
      </c>
      <c r="J123" s="11">
        <f t="shared" ref="J123:J134" si="118">EXP(($C$18*(I123-$C$16))/($C$19*I123*$C$16))</f>
        <v>0.00437825276320156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0.00228203290523592</v>
      </c>
      <c r="Q123" s="16">
        <f t="shared" ref="Q123:Q134" si="122">P123*$B$125</f>
        <v>0.000593328555361338</v>
      </c>
      <c r="R123" s="11">
        <f t="shared" ref="R123:R134" si="123">L123*$B$125</f>
        <v>0.1355172</v>
      </c>
      <c r="S123" s="17">
        <f t="shared" ref="S123:S134" si="124">Q123/R123</f>
        <v>0.00437825276320156</v>
      </c>
      <c r="T123" s="3">
        <v>0.01</v>
      </c>
      <c r="U123" s="18">
        <f t="shared" ref="U123:U134" si="125">S123*T123</f>
        <v>4.37825276320156e-5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0.00553378252763202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>$E$10/12</f>
        <v>0.966666666666667</v>
      </c>
      <c r="AX123" s="1">
        <f t="shared" ref="AX123:AX134" si="131">AW123*10000*AV123*0.67*AU123*AT123</f>
        <v>485.69994414489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-9.67772336196774</v>
      </c>
      <c r="E124" s="13">
        <f t="shared" ref="E124:E135" si="132">D123</f>
        <v>-10.19</v>
      </c>
      <c r="F124" s="9" t="s">
        <v>109</v>
      </c>
      <c r="G124" s="6">
        <v>2</v>
      </c>
      <c r="H124" s="11">
        <f t="shared" si="116"/>
        <v>-9.67772336196774</v>
      </c>
      <c r="I124" s="11">
        <f t="shared" si="117"/>
        <v>263.472276638032</v>
      </c>
      <c r="J124" s="11">
        <f t="shared" si="118"/>
        <v>0.00470508402815851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1.04015796709476</v>
      </c>
      <c r="P124" s="11">
        <f t="shared" si="121"/>
        <v>0.0048940306377394</v>
      </c>
      <c r="Q124" s="16">
        <f t="shared" si="122"/>
        <v>0.00127244796581224</v>
      </c>
      <c r="R124" s="11">
        <f t="shared" si="123"/>
        <v>0.1355172</v>
      </c>
      <c r="S124" s="17">
        <f t="shared" si="124"/>
        <v>0.00938956800916964</v>
      </c>
      <c r="T124" s="3">
        <v>0.01</v>
      </c>
      <c r="U124" s="18">
        <f t="shared" si="125"/>
        <v>9.38956800916964e-5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0.0055838956800917</v>
      </c>
      <c r="AU124" s="25">
        <f t="shared" si="129"/>
        <v>52.122</v>
      </c>
      <c r="AV124" s="1">
        <f t="shared" si="130"/>
        <v>0.26</v>
      </c>
      <c r="AW124" s="2">
        <f t="shared" ref="AW124:AW134" si="134">$E$10/12</f>
        <v>0.966666666666667</v>
      </c>
      <c r="AX124" s="1">
        <f t="shared" si="131"/>
        <v>490.098374193244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-5.91168745939286</v>
      </c>
      <c r="E125" s="13">
        <f t="shared" si="132"/>
        <v>-9.67772336196774</v>
      </c>
      <c r="F125" s="9" t="s">
        <v>109</v>
      </c>
      <c r="G125" s="6">
        <v>3</v>
      </c>
      <c r="H125" s="11">
        <f t="shared" si="116"/>
        <v>-5.91168745939286</v>
      </c>
      <c r="I125" s="11">
        <f t="shared" si="117"/>
        <v>267.238312540607</v>
      </c>
      <c r="J125" s="11">
        <f t="shared" si="118"/>
        <v>0.00792037343680468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1.55648393645702</v>
      </c>
      <c r="P125" s="11">
        <f t="shared" si="121"/>
        <v>0.0123279340251274</v>
      </c>
      <c r="Q125" s="16">
        <f t="shared" si="122"/>
        <v>0.00320526284653313</v>
      </c>
      <c r="R125" s="11">
        <f t="shared" si="123"/>
        <v>0.1355172</v>
      </c>
      <c r="S125" s="17">
        <f t="shared" si="124"/>
        <v>0.0236520740284859</v>
      </c>
      <c r="T125" s="3">
        <v>0.01</v>
      </c>
      <c r="U125" s="18">
        <f t="shared" si="125"/>
        <v>0.000236520740284859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0.00572652074028486</v>
      </c>
      <c r="AU125" s="25">
        <f t="shared" si="129"/>
        <v>52.122</v>
      </c>
      <c r="AV125" s="1">
        <f t="shared" si="130"/>
        <v>0.26</v>
      </c>
      <c r="AW125" s="2">
        <f t="shared" si="134"/>
        <v>0.966666666666667</v>
      </c>
      <c r="AX125" s="1">
        <f t="shared" si="131"/>
        <v>502.616571904046</v>
      </c>
    </row>
    <row r="126" s="1" customFormat="1" spans="1:50">
      <c r="A126" s="6"/>
      <c r="B126" s="6"/>
      <c r="C126" s="9">
        <v>3</v>
      </c>
      <c r="D126" s="12">
        <v>1.71984075603226</v>
      </c>
      <c r="E126" s="13">
        <f t="shared" si="132"/>
        <v>-5.91168745939286</v>
      </c>
      <c r="F126" s="9" t="s">
        <v>109</v>
      </c>
      <c r="G126" s="6">
        <v>4</v>
      </c>
      <c r="H126" s="11">
        <f t="shared" si="116"/>
        <v>1.71984075603226</v>
      </c>
      <c r="I126" s="11">
        <f t="shared" si="117"/>
        <v>274.869840756032</v>
      </c>
      <c r="J126" s="11">
        <f t="shared" si="118"/>
        <v>0.021780634025632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2.0653760024319</v>
      </c>
      <c r="P126" s="11">
        <f t="shared" si="121"/>
        <v>0.0449851988342919</v>
      </c>
      <c r="Q126" s="16">
        <f t="shared" si="122"/>
        <v>0.0116961516969159</v>
      </c>
      <c r="R126" s="11">
        <f t="shared" si="123"/>
        <v>0.1355172</v>
      </c>
      <c r="S126" s="17">
        <f t="shared" si="124"/>
        <v>0.0863075070685927</v>
      </c>
      <c r="T126" s="3">
        <v>0.01</v>
      </c>
      <c r="U126" s="18">
        <f t="shared" si="125"/>
        <v>0.000863075070685927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0.00635307507068593</v>
      </c>
      <c r="AU126" s="25">
        <f t="shared" si="129"/>
        <v>52.122</v>
      </c>
      <c r="AV126" s="1">
        <f t="shared" si="130"/>
        <v>0.26</v>
      </c>
      <c r="AW126" s="2">
        <f t="shared" si="134"/>
        <v>0.966666666666667</v>
      </c>
      <c r="AX126" s="1">
        <f t="shared" si="131"/>
        <v>557.609228691692</v>
      </c>
    </row>
    <row r="127" s="1" customFormat="1" spans="1:50">
      <c r="A127" s="6"/>
      <c r="B127" s="6"/>
      <c r="C127" s="9">
        <v>4</v>
      </c>
      <c r="D127" s="12">
        <v>10.6421287695333</v>
      </c>
      <c r="E127" s="13">
        <f t="shared" si="132"/>
        <v>1.71984075603226</v>
      </c>
      <c r="F127" s="9" t="s">
        <v>109</v>
      </c>
      <c r="G127" s="6">
        <v>5</v>
      </c>
      <c r="H127" s="11">
        <f t="shared" si="116"/>
        <v>10.6421287695333</v>
      </c>
      <c r="I127" s="11">
        <f t="shared" si="117"/>
        <v>283.792128769533</v>
      </c>
      <c r="J127" s="11">
        <f t="shared" si="118"/>
        <v>0.0663346150842232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1.91937126341773</v>
      </c>
      <c r="O127" s="11">
        <f t="shared" si="133"/>
        <v>0.62223954017988</v>
      </c>
      <c r="P127" s="11">
        <f t="shared" si="121"/>
        <v>0.0412760203880164</v>
      </c>
      <c r="Q127" s="16">
        <f t="shared" si="122"/>
        <v>0.0107317653008843</v>
      </c>
      <c r="R127" s="11">
        <f t="shared" si="123"/>
        <v>0.1355172</v>
      </c>
      <c r="S127" s="17">
        <f t="shared" si="124"/>
        <v>0.0791911676221487</v>
      </c>
      <c r="T127" s="3">
        <v>0.01</v>
      </c>
      <c r="U127" s="18">
        <f t="shared" si="125"/>
        <v>0.000791911676221487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0.00628191167622149</v>
      </c>
      <c r="AU127" s="25">
        <f t="shared" si="129"/>
        <v>52.122</v>
      </c>
      <c r="AV127" s="1">
        <f t="shared" si="130"/>
        <v>0.26</v>
      </c>
      <c r="AW127" s="2">
        <f t="shared" si="134"/>
        <v>0.966666666666667</v>
      </c>
      <c r="AX127" s="1">
        <f t="shared" si="131"/>
        <v>551.363219466727</v>
      </c>
    </row>
    <row r="128" s="1" customFormat="1" spans="1:50">
      <c r="A128" s="6"/>
      <c r="B128" s="6"/>
      <c r="C128" s="9">
        <v>5</v>
      </c>
      <c r="D128" s="12">
        <v>12.1687877907419</v>
      </c>
      <c r="E128" s="13">
        <f t="shared" si="132"/>
        <v>10.6421287695333</v>
      </c>
      <c r="F128" s="9" t="s">
        <v>111</v>
      </c>
      <c r="G128" s="6">
        <v>6</v>
      </c>
      <c r="H128" s="11">
        <f t="shared" si="116"/>
        <v>12.1687877907419</v>
      </c>
      <c r="I128" s="11">
        <f t="shared" si="117"/>
        <v>285.318787790742</v>
      </c>
      <c r="J128" s="11">
        <f t="shared" si="118"/>
        <v>0.0797018335074285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1.10218351979186</v>
      </c>
      <c r="P128" s="11">
        <f t="shared" si="121"/>
        <v>0.0878460473890827</v>
      </c>
      <c r="Q128" s="16">
        <f t="shared" si="122"/>
        <v>0.0228399723211615</v>
      </c>
      <c r="R128" s="11">
        <f t="shared" si="123"/>
        <v>0.1355172</v>
      </c>
      <c r="S128" s="17">
        <f t="shared" si="124"/>
        <v>0.168539287420058</v>
      </c>
      <c r="T128" s="3">
        <v>0.01</v>
      </c>
      <c r="U128" s="18">
        <f t="shared" si="125"/>
        <v>0.00168539287420058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0.0116353928742006</v>
      </c>
      <c r="AU128" s="25">
        <f t="shared" si="129"/>
        <v>52.122</v>
      </c>
      <c r="AV128" s="1">
        <f t="shared" si="130"/>
        <v>0.26</v>
      </c>
      <c r="AW128" s="2">
        <f t="shared" si="134"/>
        <v>0.966666666666667</v>
      </c>
      <c r="AX128" s="1">
        <f t="shared" si="131"/>
        <v>1021.23812074006</v>
      </c>
    </row>
    <row r="129" s="1" customFormat="1" spans="1:50">
      <c r="A129" s="6"/>
      <c r="B129" s="6"/>
      <c r="C129" s="9">
        <v>6</v>
      </c>
      <c r="D129" s="12">
        <v>17.5696713723333</v>
      </c>
      <c r="E129" s="13">
        <f t="shared" si="132"/>
        <v>12.1687877907419</v>
      </c>
      <c r="F129" s="9" t="s">
        <v>109</v>
      </c>
      <c r="G129" s="6">
        <v>7</v>
      </c>
      <c r="H129" s="11">
        <f t="shared" si="116"/>
        <v>17.5696713723333</v>
      </c>
      <c r="I129" s="11">
        <f t="shared" si="117"/>
        <v>290.719671372333</v>
      </c>
      <c r="J129" s="11">
        <f t="shared" si="118"/>
        <v>0.150245846916083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1.53555747240278</v>
      </c>
      <c r="P129" s="11">
        <f t="shared" si="121"/>
        <v>0.230711132929476</v>
      </c>
      <c r="Q129" s="16">
        <f t="shared" si="122"/>
        <v>0.0599848945616638</v>
      </c>
      <c r="R129" s="11">
        <f t="shared" si="123"/>
        <v>0.1355172</v>
      </c>
      <c r="S129" s="17">
        <f t="shared" si="124"/>
        <v>0.442636761692713</v>
      </c>
      <c r="T129" s="3">
        <v>0.01</v>
      </c>
      <c r="U129" s="18">
        <f t="shared" si="125"/>
        <v>0.00442636761692713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0.0143763676169271</v>
      </c>
      <c r="AU129" s="25">
        <f t="shared" si="129"/>
        <v>52.122</v>
      </c>
      <c r="AV129" s="1">
        <f t="shared" si="130"/>
        <v>0.26</v>
      </c>
      <c r="AW129" s="2">
        <f t="shared" si="134"/>
        <v>0.966666666666667</v>
      </c>
      <c r="AX129" s="1">
        <f t="shared" si="131"/>
        <v>1261.81340045104</v>
      </c>
    </row>
    <row r="130" s="1" customFormat="1" spans="1:50">
      <c r="A130" s="6"/>
      <c r="B130" s="6"/>
      <c r="C130" s="9">
        <v>7</v>
      </c>
      <c r="D130" s="12">
        <v>19.2338855322581</v>
      </c>
      <c r="E130" s="13">
        <f t="shared" si="132"/>
        <v>17.5696713723333</v>
      </c>
      <c r="F130" s="9" t="s">
        <v>109</v>
      </c>
      <c r="G130" s="6">
        <v>8</v>
      </c>
      <c r="H130" s="11">
        <f t="shared" si="116"/>
        <v>19.2338855322581</v>
      </c>
      <c r="I130" s="11">
        <f t="shared" si="117"/>
        <v>292.383885532258</v>
      </c>
      <c r="J130" s="11">
        <f t="shared" si="118"/>
        <v>0.181799696383941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1.82606633947331</v>
      </c>
      <c r="P130" s="11">
        <f t="shared" si="121"/>
        <v>0.331978306093182</v>
      </c>
      <c r="Q130" s="16">
        <f t="shared" si="122"/>
        <v>0.0863143595842272</v>
      </c>
      <c r="R130" s="11">
        <f t="shared" si="123"/>
        <v>0.1355172</v>
      </c>
      <c r="S130" s="17">
        <f t="shared" si="124"/>
        <v>0.636925494212006</v>
      </c>
      <c r="T130" s="3">
        <v>0.01</v>
      </c>
      <c r="U130" s="18">
        <f t="shared" si="125"/>
        <v>0.00636925494212006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0.0163192549421201</v>
      </c>
      <c r="AU130" s="25">
        <f t="shared" si="129"/>
        <v>52.122</v>
      </c>
      <c r="AV130" s="1">
        <f t="shared" si="130"/>
        <v>0.26</v>
      </c>
      <c r="AW130" s="2">
        <f t="shared" si="134"/>
        <v>0.966666666666667</v>
      </c>
      <c r="AX130" s="1">
        <f t="shared" si="131"/>
        <v>1432.34056891385</v>
      </c>
    </row>
    <row r="131" s="1" customFormat="1" spans="1:50">
      <c r="A131" s="6"/>
      <c r="B131" s="6"/>
      <c r="C131" s="9">
        <v>8</v>
      </c>
      <c r="D131" s="12">
        <v>19.2306398832258</v>
      </c>
      <c r="E131" s="13">
        <f t="shared" si="132"/>
        <v>19.2338855322581</v>
      </c>
      <c r="F131" s="9" t="s">
        <v>109</v>
      </c>
      <c r="G131" s="6">
        <v>9</v>
      </c>
      <c r="H131" s="11">
        <f t="shared" si="116"/>
        <v>19.2306398832258</v>
      </c>
      <c r="I131" s="11">
        <f t="shared" si="117"/>
        <v>292.380639883226</v>
      </c>
      <c r="J131" s="11">
        <f t="shared" si="118"/>
        <v>0.181732502745552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2.01530803338012</v>
      </c>
      <c r="P131" s="11">
        <f t="shared" si="121"/>
        <v>0.366246972709387</v>
      </c>
      <c r="Q131" s="16">
        <f t="shared" si="122"/>
        <v>0.0952242129044406</v>
      </c>
      <c r="R131" s="11">
        <f t="shared" si="123"/>
        <v>0.1355172</v>
      </c>
      <c r="S131" s="17">
        <f t="shared" si="124"/>
        <v>0.702672523520562</v>
      </c>
      <c r="T131" s="3">
        <v>0.01</v>
      </c>
      <c r="U131" s="18">
        <f t="shared" si="125"/>
        <v>0.00702672523520562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0.0125167252352056</v>
      </c>
      <c r="AU131" s="25">
        <f t="shared" si="129"/>
        <v>52.122</v>
      </c>
      <c r="AV131" s="1">
        <f t="shared" si="130"/>
        <v>0.26</v>
      </c>
      <c r="AW131" s="2">
        <f t="shared" si="134"/>
        <v>0.966666666666667</v>
      </c>
      <c r="AX131" s="1">
        <f t="shared" si="131"/>
        <v>1098.59263844576</v>
      </c>
    </row>
    <row r="132" s="1" customFormat="1" spans="1:50">
      <c r="A132" s="6"/>
      <c r="B132" s="6"/>
      <c r="C132" s="9">
        <v>9</v>
      </c>
      <c r="D132" s="12">
        <v>14.3866786427667</v>
      </c>
      <c r="E132" s="13">
        <f t="shared" si="132"/>
        <v>19.2306398832258</v>
      </c>
      <c r="F132" s="9" t="s">
        <v>109</v>
      </c>
      <c r="G132" s="6">
        <v>10</v>
      </c>
      <c r="H132" s="11">
        <f t="shared" si="116"/>
        <v>14.3866786427667</v>
      </c>
      <c r="I132" s="11">
        <f t="shared" si="117"/>
        <v>287.536678642767</v>
      </c>
      <c r="J132" s="11">
        <f t="shared" si="118"/>
        <v>0.10370193025282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2.17028106067074</v>
      </c>
      <c r="P132" s="11">
        <f t="shared" si="121"/>
        <v>0.225062335182693</v>
      </c>
      <c r="Q132" s="16">
        <f t="shared" si="122"/>
        <v>0.0585162071475002</v>
      </c>
      <c r="R132" s="11">
        <f t="shared" si="123"/>
        <v>0.1355172</v>
      </c>
      <c r="S132" s="17">
        <f t="shared" si="124"/>
        <v>0.431799115887136</v>
      </c>
      <c r="T132" s="3">
        <v>0.01</v>
      </c>
      <c r="U132" s="18">
        <f t="shared" si="125"/>
        <v>0.00431799115887136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0.00980799115887136</v>
      </c>
      <c r="AU132" s="25">
        <f t="shared" si="129"/>
        <v>52.122</v>
      </c>
      <c r="AV132" s="1">
        <f t="shared" si="130"/>
        <v>0.26</v>
      </c>
      <c r="AW132" s="2">
        <f t="shared" si="134"/>
        <v>0.966666666666667</v>
      </c>
      <c r="AX132" s="1">
        <f t="shared" si="131"/>
        <v>860.847121159976</v>
      </c>
    </row>
    <row r="133" s="1" customFormat="1" spans="1:50">
      <c r="A133" s="6"/>
      <c r="B133" s="6"/>
      <c r="C133" s="9">
        <v>10</v>
      </c>
      <c r="D133" s="12">
        <v>6.35595129825806</v>
      </c>
      <c r="E133" s="13">
        <f t="shared" si="132"/>
        <v>14.3866786427667</v>
      </c>
      <c r="F133" s="9" t="s">
        <v>109</v>
      </c>
      <c r="G133" s="6">
        <v>11</v>
      </c>
      <c r="H133" s="11">
        <f t="shared" si="116"/>
        <v>6.35595129825806</v>
      </c>
      <c r="I133" s="11">
        <f t="shared" si="117"/>
        <v>279.505951298258</v>
      </c>
      <c r="J133" s="11">
        <f t="shared" si="118"/>
        <v>0.0391962120624071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1.84795778921364</v>
      </c>
      <c r="O133" s="11">
        <f t="shared" si="133"/>
        <v>0.618480936274402</v>
      </c>
      <c r="P133" s="11">
        <f t="shared" si="121"/>
        <v>0.0242421099347675</v>
      </c>
      <c r="Q133" s="16">
        <f t="shared" si="122"/>
        <v>0.00630294858303956</v>
      </c>
      <c r="R133" s="11">
        <f t="shared" si="123"/>
        <v>0.1355172</v>
      </c>
      <c r="S133" s="17">
        <f t="shared" si="124"/>
        <v>0.0465103218118405</v>
      </c>
      <c r="T133" s="3">
        <v>0.01</v>
      </c>
      <c r="U133" s="18">
        <f t="shared" si="125"/>
        <v>0.000465103218118405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0.00595510321811841</v>
      </c>
      <c r="AU133" s="25">
        <f t="shared" si="129"/>
        <v>52.122</v>
      </c>
      <c r="AV133" s="1">
        <f t="shared" si="130"/>
        <v>0.26</v>
      </c>
      <c r="AW133" s="2">
        <f t="shared" si="134"/>
        <v>0.966666666666667</v>
      </c>
      <c r="AX133" s="1">
        <f t="shared" si="131"/>
        <v>522.679249857486</v>
      </c>
    </row>
    <row r="134" s="1" customFormat="1" spans="1:51">
      <c r="A134" s="6"/>
      <c r="B134" s="6"/>
      <c r="C134" s="9">
        <v>11</v>
      </c>
      <c r="D134" s="12">
        <v>-0.8349296262</v>
      </c>
      <c r="E134" s="13">
        <f t="shared" si="132"/>
        <v>6.35595129825806</v>
      </c>
      <c r="F134" s="9" t="s">
        <v>111</v>
      </c>
      <c r="G134" s="6">
        <v>12</v>
      </c>
      <c r="H134" s="11">
        <f t="shared" si="116"/>
        <v>-0.8349296262</v>
      </c>
      <c r="I134" s="11">
        <f t="shared" si="117"/>
        <v>272.3150703738</v>
      </c>
      <c r="J134" s="11">
        <f t="shared" si="118"/>
        <v>0.0156221807315466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1.11545882633963</v>
      </c>
      <c r="P134" s="11">
        <f t="shared" si="121"/>
        <v>0.0174258993836766</v>
      </c>
      <c r="Q134" s="16">
        <f t="shared" si="122"/>
        <v>0.00453073383975592</v>
      </c>
      <c r="R134" s="11">
        <f t="shared" si="123"/>
        <v>0.1355172</v>
      </c>
      <c r="S134" s="17">
        <f t="shared" si="124"/>
        <v>0.0334329062270761</v>
      </c>
      <c r="T134" s="3">
        <v>0.01</v>
      </c>
      <c r="U134" s="18">
        <f t="shared" si="125"/>
        <v>0.000334329062270761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0.00582432906227076</v>
      </c>
      <c r="AU134" s="25">
        <f t="shared" si="129"/>
        <v>52.122</v>
      </c>
      <c r="AV134" s="1">
        <f t="shared" si="130"/>
        <v>0.26</v>
      </c>
      <c r="AW134" s="2">
        <f t="shared" si="134"/>
        <v>0.966666666666667</v>
      </c>
      <c r="AX134" s="1">
        <f t="shared" si="131"/>
        <v>511.201205703486</v>
      </c>
      <c r="AY134" s="1">
        <f>SUM(AX123:AX134)</f>
        <v>9296.09964367225</v>
      </c>
    </row>
    <row r="135" s="1" customFormat="1" spans="1:46">
      <c r="A135" s="6"/>
      <c r="B135" s="6"/>
      <c r="C135" s="9">
        <v>12</v>
      </c>
      <c r="D135" s="12">
        <v>-7.12740064835484</v>
      </c>
      <c r="E135" s="13">
        <f t="shared" si="132"/>
        <v>-0.8349296262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-10.19</v>
      </c>
      <c r="E139" s="9"/>
      <c r="F139" s="9"/>
      <c r="G139" s="6">
        <v>1</v>
      </c>
      <c r="H139" s="11">
        <f t="shared" ref="H139:H150" si="135">E140</f>
        <v>-10.19</v>
      </c>
      <c r="I139" s="11">
        <f t="shared" ref="I139:I150" si="136">H139+273.15</f>
        <v>262.96</v>
      </c>
      <c r="J139" s="11">
        <f t="shared" ref="J139:J150" si="137">EXP(($C$18*(I139-$C$16))/($C$19*I139*$C$16))</f>
        <v>0.00437825276320156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0.00124648856168348</v>
      </c>
      <c r="Q139" s="16">
        <f t="shared" ref="Q139:Q150" si="141">P139*$B$125</f>
        <v>0.000324087026037706</v>
      </c>
      <c r="R139" s="11">
        <f t="shared" ref="R139:R150" si="142">L139*$B$125</f>
        <v>0.074022</v>
      </c>
      <c r="S139" s="17">
        <f t="shared" ref="S139:S150" si="143">Q139/R139</f>
        <v>0.00437825276320156</v>
      </c>
      <c r="T139" s="3">
        <v>0.01</v>
      </c>
      <c r="U139" s="18">
        <f t="shared" ref="U139:U150" si="144">S139*T139</f>
        <v>4.37825276320156e-5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0.00553378252763202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>$E$11/12</f>
        <v>2.875</v>
      </c>
      <c r="AX139" s="1">
        <f t="shared" ref="AX139:AX150" si="150">AW139*10000*AV139*0.67*AU139*AT139</f>
        <v>789.033703814051</v>
      </c>
      <c r="AZ139" s="2">
        <f>$E$12/12</f>
        <v>1.25</v>
      </c>
      <c r="BA139" s="1">
        <f t="shared" ref="BA139:BA150" si="151">AZ139*10000*AV139*0.67*AU139*AT139</f>
        <v>343.058132093066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-9.67772336196774</v>
      </c>
      <c r="E140" s="13">
        <f t="shared" ref="E140:E151" si="152">D139</f>
        <v>-10.19</v>
      </c>
      <c r="F140" s="9" t="s">
        <v>109</v>
      </c>
      <c r="G140" s="6">
        <v>2</v>
      </c>
      <c r="H140" s="11">
        <f t="shared" si="135"/>
        <v>-9.67772336196774</v>
      </c>
      <c r="I140" s="11">
        <f t="shared" si="136"/>
        <v>263.472276638032</v>
      </c>
      <c r="J140" s="11">
        <f t="shared" si="137"/>
        <v>0.00470508402815851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0.568153511438316</v>
      </c>
      <c r="P140" s="11">
        <f t="shared" si="140"/>
        <v>0.0026732100122106</v>
      </c>
      <c r="Q140" s="16">
        <f t="shared" si="141"/>
        <v>0.000695034603174755</v>
      </c>
      <c r="R140" s="11">
        <f t="shared" si="142"/>
        <v>0.074022</v>
      </c>
      <c r="S140" s="17">
        <f t="shared" si="143"/>
        <v>0.00938956800916964</v>
      </c>
      <c r="T140" s="3">
        <v>0.01</v>
      </c>
      <c r="U140" s="18">
        <f t="shared" si="144"/>
        <v>9.38956800916964e-5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0.0055838956800917</v>
      </c>
      <c r="AU140" s="25">
        <f t="shared" si="148"/>
        <v>28.47</v>
      </c>
      <c r="AV140" s="1">
        <f t="shared" si="149"/>
        <v>0.26</v>
      </c>
      <c r="AW140" s="2">
        <f t="shared" ref="AW140:AW150" si="154">$E$11/12</f>
        <v>2.875</v>
      </c>
      <c r="AX140" s="1">
        <f t="shared" si="150"/>
        <v>796.179081518654</v>
      </c>
      <c r="AZ140" s="2">
        <f t="shared" ref="AZ140:AZ150" si="155">$E$12/12</f>
        <v>1.25</v>
      </c>
      <c r="BA140" s="1">
        <f t="shared" si="151"/>
        <v>346.164818051589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2">
        <v>-5.91168745939286</v>
      </c>
      <c r="E141" s="13">
        <f t="shared" si="152"/>
        <v>-9.67772336196774</v>
      </c>
      <c r="F141" s="9" t="s">
        <v>109</v>
      </c>
      <c r="G141" s="6">
        <v>3</v>
      </c>
      <c r="H141" s="11">
        <f t="shared" si="135"/>
        <v>-5.91168745939286</v>
      </c>
      <c r="I141" s="11">
        <f t="shared" si="136"/>
        <v>267.238312540607</v>
      </c>
      <c r="J141" s="11">
        <f t="shared" si="137"/>
        <v>0.00792037343680468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0.850180301426106</v>
      </c>
      <c r="P141" s="11">
        <f t="shared" si="140"/>
        <v>0.00673374547590993</v>
      </c>
      <c r="Q141" s="16">
        <f t="shared" si="141"/>
        <v>0.00175077382373658</v>
      </c>
      <c r="R141" s="11">
        <f t="shared" si="142"/>
        <v>0.074022</v>
      </c>
      <c r="S141" s="17">
        <f t="shared" si="143"/>
        <v>0.0236520740284859</v>
      </c>
      <c r="T141" s="3">
        <v>0.01</v>
      </c>
      <c r="U141" s="18">
        <f t="shared" si="144"/>
        <v>0.000236520740284859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0.00572652074028486</v>
      </c>
      <c r="AU141" s="25">
        <f t="shared" si="148"/>
        <v>28.47</v>
      </c>
      <c r="AV141" s="1">
        <f t="shared" si="149"/>
        <v>0.26</v>
      </c>
      <c r="AW141" s="2">
        <f t="shared" si="154"/>
        <v>2.875</v>
      </c>
      <c r="AX141" s="1">
        <f t="shared" si="150"/>
        <v>816.515258254726</v>
      </c>
      <c r="AZ141" s="2">
        <f t="shared" si="155"/>
        <v>1.25</v>
      </c>
      <c r="BA141" s="1">
        <f t="shared" si="151"/>
        <v>355.006634023794</v>
      </c>
    </row>
    <row r="142" s="1" customFormat="1" spans="1:53">
      <c r="A142" s="6"/>
      <c r="B142" s="6"/>
      <c r="C142" s="9">
        <v>3</v>
      </c>
      <c r="D142" s="12">
        <v>1.71984075603226</v>
      </c>
      <c r="E142" s="13">
        <f t="shared" si="152"/>
        <v>-5.91168745939286</v>
      </c>
      <c r="F142" s="9" t="s">
        <v>109</v>
      </c>
      <c r="G142" s="6">
        <v>4</v>
      </c>
      <c r="H142" s="11">
        <f t="shared" si="135"/>
        <v>1.71984075603226</v>
      </c>
      <c r="I142" s="11">
        <f t="shared" si="136"/>
        <v>274.869840756032</v>
      </c>
      <c r="J142" s="11">
        <f t="shared" si="137"/>
        <v>0.021780634025632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1.1281465559502</v>
      </c>
      <c r="P142" s="11">
        <f t="shared" si="140"/>
        <v>0.0245717472624284</v>
      </c>
      <c r="Q142" s="16">
        <f t="shared" si="141"/>
        <v>0.00638865428823137</v>
      </c>
      <c r="R142" s="11">
        <f t="shared" si="142"/>
        <v>0.074022</v>
      </c>
      <c r="S142" s="17">
        <f t="shared" si="143"/>
        <v>0.0863075070685927</v>
      </c>
      <c r="T142" s="3">
        <v>0.01</v>
      </c>
      <c r="U142" s="18">
        <f t="shared" si="144"/>
        <v>0.000863075070685927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0.00635307507068593</v>
      </c>
      <c r="AU142" s="25">
        <f t="shared" si="148"/>
        <v>28.47</v>
      </c>
      <c r="AV142" s="1">
        <f t="shared" si="149"/>
        <v>0.26</v>
      </c>
      <c r="AW142" s="2">
        <f t="shared" si="154"/>
        <v>2.875</v>
      </c>
      <c r="AX142" s="1">
        <f t="shared" si="150"/>
        <v>905.852430702057</v>
      </c>
      <c r="AZ142" s="2">
        <f t="shared" si="155"/>
        <v>1.25</v>
      </c>
      <c r="BA142" s="1">
        <f t="shared" si="151"/>
        <v>393.848882913938</v>
      </c>
    </row>
    <row r="143" s="1" customFormat="1" spans="1:53">
      <c r="A143" s="6"/>
      <c r="B143" s="6"/>
      <c r="C143" s="9">
        <v>4</v>
      </c>
      <c r="D143" s="12">
        <v>10.6421287695333</v>
      </c>
      <c r="E143" s="13">
        <f t="shared" si="152"/>
        <v>1.71984075603226</v>
      </c>
      <c r="F143" s="9" t="s">
        <v>109</v>
      </c>
      <c r="G143" s="6">
        <v>5</v>
      </c>
      <c r="H143" s="11">
        <f t="shared" si="135"/>
        <v>10.6421287695333</v>
      </c>
      <c r="I143" s="11">
        <f t="shared" si="136"/>
        <v>283.792128769533</v>
      </c>
      <c r="J143" s="11">
        <f t="shared" si="137"/>
        <v>0.0663346150842232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1.04839606825338</v>
      </c>
      <c r="O143" s="11">
        <f t="shared" si="153"/>
        <v>0.339878740434388</v>
      </c>
      <c r="P143" s="11">
        <f t="shared" si="140"/>
        <v>0.0225457254220258</v>
      </c>
      <c r="Q143" s="16">
        <f t="shared" si="141"/>
        <v>0.0058618886097267</v>
      </c>
      <c r="R143" s="11">
        <f t="shared" si="142"/>
        <v>0.074022</v>
      </c>
      <c r="S143" s="17">
        <f t="shared" si="143"/>
        <v>0.0791911676221488</v>
      </c>
      <c r="T143" s="3">
        <v>0.01</v>
      </c>
      <c r="U143" s="18">
        <f t="shared" si="144"/>
        <v>0.000791911676221488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0.00628191167622149</v>
      </c>
      <c r="AU143" s="25">
        <f t="shared" si="148"/>
        <v>28.47</v>
      </c>
      <c r="AV143" s="1">
        <f t="shared" si="149"/>
        <v>0.26</v>
      </c>
      <c r="AW143" s="2">
        <f t="shared" si="154"/>
        <v>2.875</v>
      </c>
      <c r="AX143" s="1">
        <f t="shared" si="150"/>
        <v>895.705606819861</v>
      </c>
      <c r="AZ143" s="2">
        <f t="shared" si="155"/>
        <v>1.25</v>
      </c>
      <c r="BA143" s="1">
        <f t="shared" si="151"/>
        <v>389.437220356461</v>
      </c>
    </row>
    <row r="144" s="1" customFormat="1" spans="1:53">
      <c r="A144" s="6"/>
      <c r="B144" s="6"/>
      <c r="C144" s="9">
        <v>5</v>
      </c>
      <c r="D144" s="12">
        <v>12.1687877907419</v>
      </c>
      <c r="E144" s="13">
        <f t="shared" si="152"/>
        <v>10.6421287695333</v>
      </c>
      <c r="F144" s="9" t="s">
        <v>111</v>
      </c>
      <c r="G144" s="6">
        <v>6</v>
      </c>
      <c r="H144" s="11">
        <f t="shared" si="135"/>
        <v>12.1687877907419</v>
      </c>
      <c r="I144" s="11">
        <f t="shared" si="136"/>
        <v>285.318787790742</v>
      </c>
      <c r="J144" s="11">
        <f t="shared" si="137"/>
        <v>0.0797018335074285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0.602033015012363</v>
      </c>
      <c r="P144" s="11">
        <f t="shared" si="140"/>
        <v>0.0479831351284905</v>
      </c>
      <c r="Q144" s="16">
        <f t="shared" si="141"/>
        <v>0.0124756151334075</v>
      </c>
      <c r="R144" s="11">
        <f t="shared" si="142"/>
        <v>0.074022</v>
      </c>
      <c r="S144" s="17">
        <f t="shared" si="143"/>
        <v>0.168539287420058</v>
      </c>
      <c r="T144" s="3">
        <v>0.01</v>
      </c>
      <c r="U144" s="18">
        <f t="shared" si="144"/>
        <v>0.00168539287420058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0.0116353928742006</v>
      </c>
      <c r="AU144" s="25">
        <f t="shared" si="148"/>
        <v>28.47</v>
      </c>
      <c r="AV144" s="1">
        <f t="shared" si="149"/>
        <v>0.26</v>
      </c>
      <c r="AW144" s="2">
        <f t="shared" si="154"/>
        <v>2.875</v>
      </c>
      <c r="AX144" s="1">
        <f t="shared" si="150"/>
        <v>1659.03106763226</v>
      </c>
      <c r="AZ144" s="2">
        <f t="shared" si="155"/>
        <v>1.25</v>
      </c>
      <c r="BA144" s="1">
        <f t="shared" si="151"/>
        <v>721.317855492288</v>
      </c>
    </row>
    <row r="145" s="1" customFormat="1" spans="1:53">
      <c r="A145" s="6"/>
      <c r="B145" s="6"/>
      <c r="C145" s="9">
        <v>6</v>
      </c>
      <c r="D145" s="12">
        <v>17.5696713723333</v>
      </c>
      <c r="E145" s="13">
        <f t="shared" si="152"/>
        <v>12.1687877907419</v>
      </c>
      <c r="F145" s="9" t="s">
        <v>109</v>
      </c>
      <c r="G145" s="6">
        <v>7</v>
      </c>
      <c r="H145" s="11">
        <f t="shared" si="135"/>
        <v>17.5696713723333</v>
      </c>
      <c r="I145" s="11">
        <f t="shared" si="136"/>
        <v>290.719671372333</v>
      </c>
      <c r="J145" s="11">
        <f t="shared" si="137"/>
        <v>0.150245846916083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0.838749879883872</v>
      </c>
      <c r="P145" s="11">
        <f t="shared" si="140"/>
        <v>0.126018686053916</v>
      </c>
      <c r="Q145" s="16">
        <f t="shared" si="141"/>
        <v>0.032764858374018</v>
      </c>
      <c r="R145" s="11">
        <f t="shared" si="142"/>
        <v>0.074022</v>
      </c>
      <c r="S145" s="17">
        <f t="shared" si="143"/>
        <v>0.442636761692713</v>
      </c>
      <c r="T145" s="3">
        <v>0.01</v>
      </c>
      <c r="U145" s="18">
        <f t="shared" si="144"/>
        <v>0.00442636761692713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0.0143763676169271</v>
      </c>
      <c r="AU145" s="25">
        <f t="shared" si="148"/>
        <v>28.47</v>
      </c>
      <c r="AV145" s="1">
        <f t="shared" si="149"/>
        <v>0.26</v>
      </c>
      <c r="AW145" s="2">
        <f t="shared" si="154"/>
        <v>2.875</v>
      </c>
      <c r="AX145" s="1">
        <f t="shared" si="150"/>
        <v>2049.85261555452</v>
      </c>
      <c r="AZ145" s="2">
        <f t="shared" si="155"/>
        <v>1.25</v>
      </c>
      <c r="BA145" s="1">
        <f t="shared" si="151"/>
        <v>891.240267632401</v>
      </c>
    </row>
    <row r="146" s="1" customFormat="1" spans="1:53">
      <c r="A146" s="6"/>
      <c r="B146" s="6"/>
      <c r="C146" s="9">
        <v>7</v>
      </c>
      <c r="D146" s="12">
        <v>19.2338855322581</v>
      </c>
      <c r="E146" s="13">
        <f t="shared" si="152"/>
        <v>17.5696713723333</v>
      </c>
      <c r="F146" s="9" t="s">
        <v>109</v>
      </c>
      <c r="G146" s="6">
        <v>8</v>
      </c>
      <c r="H146" s="11">
        <f t="shared" si="135"/>
        <v>19.2338855322581</v>
      </c>
      <c r="I146" s="11">
        <f t="shared" si="136"/>
        <v>292.383885532258</v>
      </c>
      <c r="J146" s="11">
        <f t="shared" si="137"/>
        <v>0.181799696383941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0.997431193829957</v>
      </c>
      <c r="P146" s="11">
        <f t="shared" si="140"/>
        <v>0.181332688202158</v>
      </c>
      <c r="Q146" s="16">
        <f t="shared" si="141"/>
        <v>0.0471464989325611</v>
      </c>
      <c r="R146" s="11">
        <f t="shared" si="142"/>
        <v>0.074022</v>
      </c>
      <c r="S146" s="17">
        <f t="shared" si="143"/>
        <v>0.636925494212006</v>
      </c>
      <c r="T146" s="3">
        <v>0.01</v>
      </c>
      <c r="U146" s="18">
        <f t="shared" si="144"/>
        <v>0.00636925494212006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0.0163192549421201</v>
      </c>
      <c r="AU146" s="25">
        <f t="shared" si="148"/>
        <v>28.47</v>
      </c>
      <c r="AV146" s="1">
        <f t="shared" si="149"/>
        <v>0.26</v>
      </c>
      <c r="AW146" s="2">
        <f t="shared" si="154"/>
        <v>2.875</v>
      </c>
      <c r="AX146" s="1">
        <f t="shared" si="150"/>
        <v>2326.87896681346</v>
      </c>
      <c r="AZ146" s="2">
        <f t="shared" si="155"/>
        <v>1.25</v>
      </c>
      <c r="BA146" s="1">
        <f t="shared" si="151"/>
        <v>1011.6865073102</v>
      </c>
    </row>
    <row r="147" s="1" customFormat="1" spans="1:53">
      <c r="A147" s="6"/>
      <c r="B147" s="6"/>
      <c r="C147" s="9">
        <v>8</v>
      </c>
      <c r="D147" s="12">
        <v>19.2306398832258</v>
      </c>
      <c r="E147" s="13">
        <f t="shared" si="152"/>
        <v>19.2338855322581</v>
      </c>
      <c r="F147" s="9" t="s">
        <v>109</v>
      </c>
      <c r="G147" s="6">
        <v>9</v>
      </c>
      <c r="H147" s="11">
        <f t="shared" si="135"/>
        <v>19.2306398832258</v>
      </c>
      <c r="I147" s="11">
        <f t="shared" si="136"/>
        <v>292.380639883226</v>
      </c>
      <c r="J147" s="11">
        <f t="shared" si="137"/>
        <v>0.181732502745552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1.1007985056278</v>
      </c>
      <c r="P147" s="11">
        <f t="shared" si="140"/>
        <v>0.200050867446304</v>
      </c>
      <c r="Q147" s="16">
        <f t="shared" si="141"/>
        <v>0.052013225536039</v>
      </c>
      <c r="R147" s="11">
        <f t="shared" si="142"/>
        <v>0.074022</v>
      </c>
      <c r="S147" s="17">
        <f t="shared" si="143"/>
        <v>0.702672523520562</v>
      </c>
      <c r="T147" s="3">
        <v>0.01</v>
      </c>
      <c r="U147" s="18">
        <f t="shared" si="144"/>
        <v>0.00702672523520562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0.0125167252352056</v>
      </c>
      <c r="AU147" s="25">
        <f t="shared" si="148"/>
        <v>28.47</v>
      </c>
      <c r="AV147" s="1">
        <f t="shared" si="149"/>
        <v>0.26</v>
      </c>
      <c r="AW147" s="2">
        <f t="shared" si="154"/>
        <v>2.875</v>
      </c>
      <c r="AX147" s="1">
        <f t="shared" si="150"/>
        <v>1784.69573436295</v>
      </c>
      <c r="AZ147" s="2">
        <f t="shared" si="155"/>
        <v>1.25</v>
      </c>
      <c r="BA147" s="1">
        <f t="shared" si="151"/>
        <v>775.954667114327</v>
      </c>
    </row>
    <row r="148" s="1" customFormat="1" spans="1:53">
      <c r="A148" s="6"/>
      <c r="B148" s="6"/>
      <c r="C148" s="9">
        <v>9</v>
      </c>
      <c r="D148" s="12">
        <v>14.3866786427667</v>
      </c>
      <c r="E148" s="13">
        <f t="shared" si="152"/>
        <v>19.2306398832258</v>
      </c>
      <c r="F148" s="9" t="s">
        <v>109</v>
      </c>
      <c r="G148" s="6">
        <v>10</v>
      </c>
      <c r="H148" s="11">
        <f t="shared" si="135"/>
        <v>14.3866786427667</v>
      </c>
      <c r="I148" s="11">
        <f t="shared" si="136"/>
        <v>287.536678642767</v>
      </c>
      <c r="J148" s="11">
        <f t="shared" si="137"/>
        <v>0.10370193025282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1.18544763818149</v>
      </c>
      <c r="P148" s="11">
        <f t="shared" si="140"/>
        <v>0.122933208293068</v>
      </c>
      <c r="Q148" s="16">
        <f t="shared" si="141"/>
        <v>0.0319626341561976</v>
      </c>
      <c r="R148" s="11">
        <f t="shared" si="142"/>
        <v>0.074022</v>
      </c>
      <c r="S148" s="17">
        <f t="shared" si="143"/>
        <v>0.431799115887136</v>
      </c>
      <c r="T148" s="3">
        <v>0.01</v>
      </c>
      <c r="U148" s="18">
        <f t="shared" si="144"/>
        <v>0.00431799115887136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0.00980799115887136</v>
      </c>
      <c r="AU148" s="25">
        <f t="shared" si="148"/>
        <v>28.47</v>
      </c>
      <c r="AV148" s="1">
        <f t="shared" si="149"/>
        <v>0.26</v>
      </c>
      <c r="AW148" s="2">
        <f t="shared" si="154"/>
        <v>2.875</v>
      </c>
      <c r="AX148" s="1">
        <f t="shared" si="150"/>
        <v>1398.47121790876</v>
      </c>
      <c r="AZ148" s="2">
        <f t="shared" si="155"/>
        <v>1.25</v>
      </c>
      <c r="BA148" s="1">
        <f t="shared" si="151"/>
        <v>608.030964308155</v>
      </c>
    </row>
    <row r="149" s="1" customFormat="1" spans="1:53">
      <c r="A149" s="6"/>
      <c r="B149" s="6"/>
      <c r="C149" s="9">
        <v>10</v>
      </c>
      <c r="D149" s="12">
        <v>6.35595129825806</v>
      </c>
      <c r="E149" s="13">
        <f t="shared" si="152"/>
        <v>14.3866786427667</v>
      </c>
      <c r="F149" s="9" t="s">
        <v>109</v>
      </c>
      <c r="G149" s="6">
        <v>11</v>
      </c>
      <c r="H149" s="11">
        <f t="shared" si="135"/>
        <v>6.35595129825806</v>
      </c>
      <c r="I149" s="11">
        <f t="shared" si="136"/>
        <v>279.505951298258</v>
      </c>
      <c r="J149" s="11">
        <f t="shared" si="137"/>
        <v>0.0391962120624071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1.00938870839401</v>
      </c>
      <c r="O149" s="11">
        <f t="shared" si="153"/>
        <v>0.337825721494421</v>
      </c>
      <c r="P149" s="11">
        <f t="shared" si="140"/>
        <v>0.013241488619831</v>
      </c>
      <c r="Q149" s="16">
        <f t="shared" si="141"/>
        <v>0.00344278704115606</v>
      </c>
      <c r="R149" s="11">
        <f t="shared" si="142"/>
        <v>0.074022</v>
      </c>
      <c r="S149" s="17">
        <f t="shared" si="143"/>
        <v>0.0465103218118405</v>
      </c>
      <c r="T149" s="3">
        <v>0.01</v>
      </c>
      <c r="U149" s="18">
        <f t="shared" si="144"/>
        <v>0.000465103218118405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0.00595510321811841</v>
      </c>
      <c r="AU149" s="25">
        <f t="shared" si="148"/>
        <v>28.47</v>
      </c>
      <c r="AV149" s="1">
        <f t="shared" si="149"/>
        <v>0.26</v>
      </c>
      <c r="AW149" s="2">
        <f t="shared" si="154"/>
        <v>2.875</v>
      </c>
      <c r="AX149" s="1">
        <f t="shared" si="150"/>
        <v>849.107662855269</v>
      </c>
      <c r="AZ149" s="2">
        <f t="shared" si="155"/>
        <v>1.25</v>
      </c>
      <c r="BA149" s="1">
        <f t="shared" si="151"/>
        <v>369.177244719682</v>
      </c>
    </row>
    <row r="150" s="1" customFormat="1" spans="1:54">
      <c r="A150" s="6"/>
      <c r="B150" s="6"/>
      <c r="C150" s="9">
        <v>11</v>
      </c>
      <c r="D150" s="12">
        <v>-0.8349296262</v>
      </c>
      <c r="E150" s="13">
        <f t="shared" si="152"/>
        <v>6.35595129825806</v>
      </c>
      <c r="F150" s="9" t="s">
        <v>111</v>
      </c>
      <c r="G150" s="6">
        <v>12</v>
      </c>
      <c r="H150" s="11">
        <f t="shared" si="135"/>
        <v>-0.8349296262</v>
      </c>
      <c r="I150" s="11">
        <f t="shared" si="136"/>
        <v>272.3150703738</v>
      </c>
      <c r="J150" s="11">
        <f t="shared" si="137"/>
        <v>0.0156221807315466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0.60928423287459</v>
      </c>
      <c r="P150" s="11">
        <f t="shared" si="140"/>
        <v>0.00951834840284858</v>
      </c>
      <c r="Q150" s="16">
        <f t="shared" si="141"/>
        <v>0.00247477058474063</v>
      </c>
      <c r="R150" s="11">
        <f t="shared" si="142"/>
        <v>0.074022</v>
      </c>
      <c r="S150" s="17">
        <f t="shared" si="143"/>
        <v>0.0334329062270761</v>
      </c>
      <c r="T150" s="3">
        <v>0.01</v>
      </c>
      <c r="U150" s="18">
        <f t="shared" si="144"/>
        <v>0.000334329062270761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0.00582432906227076</v>
      </c>
      <c r="AU150" s="25">
        <f t="shared" si="148"/>
        <v>28.47</v>
      </c>
      <c r="AV150" s="1">
        <f t="shared" si="149"/>
        <v>0.26</v>
      </c>
      <c r="AW150" s="2">
        <f t="shared" si="154"/>
        <v>2.875</v>
      </c>
      <c r="AX150" s="1">
        <f t="shared" si="150"/>
        <v>830.461245863566</v>
      </c>
      <c r="AY150" s="1">
        <f>SUM(AX139:AX150)</f>
        <v>15101.7845921001</v>
      </c>
      <c r="AZ150" s="2">
        <f t="shared" si="155"/>
        <v>1.25</v>
      </c>
      <c r="BA150" s="1">
        <f t="shared" si="151"/>
        <v>361.070106897203</v>
      </c>
      <c r="BB150" s="1">
        <f>SUM(BA139:BA150)</f>
        <v>6565.9933009131</v>
      </c>
    </row>
    <row r="151" s="1" customFormat="1" spans="1:46">
      <c r="A151" s="6"/>
      <c r="B151" s="6"/>
      <c r="C151" s="9">
        <v>12</v>
      </c>
      <c r="D151" s="12">
        <v>-7.12740064835484</v>
      </c>
      <c r="E151" s="13">
        <f t="shared" si="152"/>
        <v>-0.8349296262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5" t="s">
        <v>79</v>
      </c>
      <c r="T152" s="15"/>
      <c r="U152" s="15"/>
      <c r="V152" s="15" t="s">
        <v>80</v>
      </c>
      <c r="W152" s="15"/>
      <c r="X152" s="15"/>
      <c r="Y152" s="15" t="s">
        <v>81</v>
      </c>
      <c r="Z152" s="15"/>
      <c r="AA152" s="15"/>
      <c r="AB152" s="15" t="s">
        <v>82</v>
      </c>
      <c r="AC152" s="15"/>
      <c r="AD152" s="15"/>
      <c r="AE152" s="15" t="s">
        <v>83</v>
      </c>
      <c r="AF152" s="15"/>
      <c r="AG152" s="15"/>
      <c r="AH152" s="15" t="s">
        <v>84</v>
      </c>
      <c r="AI152" s="15"/>
      <c r="AJ152" s="15"/>
      <c r="AK152" s="21" t="s">
        <v>116</v>
      </c>
      <c r="AL152" s="22"/>
      <c r="AM152" s="23"/>
      <c r="AN152" s="22" t="s">
        <v>117</v>
      </c>
      <c r="AO152" s="22"/>
      <c r="AP152" s="23"/>
      <c r="AQ152" s="15" t="s">
        <v>86</v>
      </c>
      <c r="AR152" s="15"/>
      <c r="AS152" s="15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4" t="s">
        <v>93</v>
      </c>
      <c r="L153" s="14" t="s">
        <v>94</v>
      </c>
      <c r="M153" s="6" t="s">
        <v>95</v>
      </c>
      <c r="N153" s="14" t="s">
        <v>96</v>
      </c>
      <c r="O153" s="6" t="s">
        <v>97</v>
      </c>
      <c r="P153" s="6" t="s">
        <v>98</v>
      </c>
      <c r="Q153" s="14" t="s">
        <v>99</v>
      </c>
      <c r="R153" s="14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4" t="s">
        <v>101</v>
      </c>
      <c r="AR153" s="24" t="s">
        <v>102</v>
      </c>
      <c r="AS153" s="24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-10.19</v>
      </c>
      <c r="E154" s="9"/>
      <c r="F154" s="9"/>
      <c r="G154" s="6">
        <v>1</v>
      </c>
      <c r="H154" s="11">
        <f t="shared" ref="H154:H165" si="156">E155</f>
        <v>-10.19</v>
      </c>
      <c r="I154" s="11">
        <f t="shared" ref="I154:I165" si="157">H154+273.15</f>
        <v>262.96</v>
      </c>
      <c r="J154" s="11">
        <f t="shared" ref="J154:J165" si="158">EXP(($C$18*(I154-$C$16))/($C$19*I154*$C$16))</f>
        <v>0.00437825276320156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0.00332330363854822</v>
      </c>
      <c r="Q154" s="16">
        <f t="shared" ref="Q154:Q165" si="162">P154*$B$156</f>
        <v>0.000697893764095127</v>
      </c>
      <c r="R154" s="11">
        <f t="shared" ref="R154:R165" si="163">L154*$B$156</f>
        <v>0.1594000625</v>
      </c>
      <c r="S154" s="17">
        <f t="shared" ref="S154:S165" si="164">Q154/R154</f>
        <v>0.00437825276320156</v>
      </c>
      <c r="T154" s="3">
        <v>0.01</v>
      </c>
      <c r="U154" s="18">
        <f t="shared" ref="U154:U165" si="165">S154*T154</f>
        <v>4.37825276320156e-5</v>
      </c>
      <c r="V154" s="17"/>
      <c r="W154" s="3"/>
      <c r="X154" s="3"/>
      <c r="Y154" s="19"/>
      <c r="Z154" s="3"/>
      <c r="AA154" s="20"/>
      <c r="AB154" s="3"/>
      <c r="AC154" s="3"/>
      <c r="AD154" s="3"/>
      <c r="AE154" s="17">
        <v>0.001</v>
      </c>
      <c r="AF154" s="3">
        <v>0.49</v>
      </c>
      <c r="AG154" s="18">
        <f t="shared" ref="AG154:AG165" si="166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0.00553378252763202</v>
      </c>
      <c r="AU154" s="25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0.25</v>
      </c>
      <c r="AX154" s="1">
        <f t="shared" ref="AX154:AX165" si="172">AW154*10000*AV154*0.67*AU154*AT154</f>
        <v>147.749284528297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2">
        <v>-9.67772336196774</v>
      </c>
      <c r="E155" s="13">
        <f t="shared" ref="E155:E166" si="173">D154</f>
        <v>-10.19</v>
      </c>
      <c r="F155" s="9" t="s">
        <v>109</v>
      </c>
      <c r="G155" s="6">
        <v>2</v>
      </c>
      <c r="H155" s="11">
        <f t="shared" si="156"/>
        <v>-9.67772336196774</v>
      </c>
      <c r="I155" s="11">
        <f t="shared" si="157"/>
        <v>263.472276638032</v>
      </c>
      <c r="J155" s="11">
        <f t="shared" si="158"/>
        <v>0.00470508402815851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1.51477252969479</v>
      </c>
      <c r="P155" s="11">
        <f t="shared" si="161"/>
        <v>0.0071271320357602</v>
      </c>
      <c r="Q155" s="16">
        <f t="shared" si="162"/>
        <v>0.00149669772750964</v>
      </c>
      <c r="R155" s="11">
        <f t="shared" si="163"/>
        <v>0.1594000625</v>
      </c>
      <c r="S155" s="17">
        <f t="shared" si="164"/>
        <v>0.00938956800916965</v>
      </c>
      <c r="T155" s="3">
        <v>0.01</v>
      </c>
      <c r="U155" s="18">
        <f t="shared" si="165"/>
        <v>9.38956800916965e-5</v>
      </c>
      <c r="V155" s="17"/>
      <c r="W155" s="3"/>
      <c r="X155" s="3"/>
      <c r="Y155" s="19"/>
      <c r="Z155" s="3"/>
      <c r="AA155" s="20"/>
      <c r="AB155" s="3"/>
      <c r="AC155" s="3"/>
      <c r="AD155" s="3"/>
      <c r="AE155" s="17">
        <v>0.001</v>
      </c>
      <c r="AF155" s="3">
        <v>0.49</v>
      </c>
      <c r="AG155" s="18">
        <f t="shared" si="166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0.0055838956800917</v>
      </c>
      <c r="AU155" s="25">
        <f t="shared" si="169"/>
        <v>75.9047916666667</v>
      </c>
      <c r="AV155" s="1">
        <f t="shared" si="170"/>
        <v>0.21</v>
      </c>
      <c r="AW155" s="2">
        <f t="shared" si="171"/>
        <v>0.25</v>
      </c>
      <c r="AX155" s="1">
        <f t="shared" si="172"/>
        <v>149.087281167016</v>
      </c>
      <c r="AZ155" s="2"/>
    </row>
    <row r="156" s="1" customFormat="1" spans="1:52">
      <c r="A156" s="6" t="s">
        <v>72</v>
      </c>
      <c r="B156" s="6">
        <f>G13</f>
        <v>0.21</v>
      </c>
      <c r="C156" s="9">
        <v>2</v>
      </c>
      <c r="D156" s="12">
        <v>-5.91168745939286</v>
      </c>
      <c r="E156" s="13">
        <f t="shared" si="173"/>
        <v>-9.67772336196774</v>
      </c>
      <c r="F156" s="9" t="s">
        <v>109</v>
      </c>
      <c r="G156" s="6">
        <v>3</v>
      </c>
      <c r="H156" s="11">
        <f t="shared" si="156"/>
        <v>-5.91168745939286</v>
      </c>
      <c r="I156" s="11">
        <f t="shared" si="157"/>
        <v>267.238312540607</v>
      </c>
      <c r="J156" s="11">
        <f t="shared" si="158"/>
        <v>0.00792037343680468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2.26669331432569</v>
      </c>
      <c r="P156" s="11">
        <f t="shared" si="161"/>
        <v>0.017953057516168</v>
      </c>
      <c r="Q156" s="16">
        <f t="shared" si="162"/>
        <v>0.00377014207839528</v>
      </c>
      <c r="R156" s="11">
        <f t="shared" si="163"/>
        <v>0.1594000625</v>
      </c>
      <c r="S156" s="17">
        <f t="shared" si="164"/>
        <v>0.0236520740284859</v>
      </c>
      <c r="T156" s="3">
        <v>0.01</v>
      </c>
      <c r="U156" s="18">
        <f t="shared" si="165"/>
        <v>0.000236520740284859</v>
      </c>
      <c r="V156" s="17"/>
      <c r="W156" s="3"/>
      <c r="X156" s="3"/>
      <c r="Y156" s="19"/>
      <c r="Z156" s="3"/>
      <c r="AA156" s="20"/>
      <c r="AB156" s="3"/>
      <c r="AC156" s="3"/>
      <c r="AD156" s="3"/>
      <c r="AE156" s="17">
        <v>0.001</v>
      </c>
      <c r="AF156" s="3">
        <v>0.49</v>
      </c>
      <c r="AG156" s="18">
        <f t="shared" si="166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0.00572652074028486</v>
      </c>
      <c r="AU156" s="25">
        <f t="shared" si="169"/>
        <v>75.9047916666667</v>
      </c>
      <c r="AV156" s="1">
        <f t="shared" si="170"/>
        <v>0.21</v>
      </c>
      <c r="AW156" s="2">
        <f t="shared" si="171"/>
        <v>0.25</v>
      </c>
      <c r="AX156" s="1">
        <f t="shared" si="172"/>
        <v>152.89530045475</v>
      </c>
      <c r="AZ156" s="2"/>
    </row>
    <row r="157" s="1" customFormat="1" spans="1:52">
      <c r="A157" s="6"/>
      <c r="B157" s="6"/>
      <c r="C157" s="9">
        <v>3</v>
      </c>
      <c r="D157" s="12">
        <v>1.71984075603226</v>
      </c>
      <c r="E157" s="13">
        <f t="shared" si="173"/>
        <v>-5.91168745939286</v>
      </c>
      <c r="F157" s="9" t="s">
        <v>109</v>
      </c>
      <c r="G157" s="6">
        <v>4</v>
      </c>
      <c r="H157" s="11">
        <f t="shared" si="156"/>
        <v>1.71984075603226</v>
      </c>
      <c r="I157" s="11">
        <f t="shared" si="157"/>
        <v>274.869840756032</v>
      </c>
      <c r="J157" s="11">
        <f t="shared" si="158"/>
        <v>0.021780634025632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3.00778817347619</v>
      </c>
      <c r="P157" s="11">
        <f t="shared" si="161"/>
        <v>0.0655115334331089</v>
      </c>
      <c r="Q157" s="16">
        <f t="shared" si="162"/>
        <v>0.0137574220209529</v>
      </c>
      <c r="R157" s="11">
        <f t="shared" si="163"/>
        <v>0.1594000625</v>
      </c>
      <c r="S157" s="17">
        <f t="shared" si="164"/>
        <v>0.0863075070685928</v>
      </c>
      <c r="T157" s="3">
        <v>0.01</v>
      </c>
      <c r="U157" s="18">
        <f t="shared" si="165"/>
        <v>0.000863075070685928</v>
      </c>
      <c r="V157" s="17"/>
      <c r="W157" s="3"/>
      <c r="X157" s="3"/>
      <c r="Y157" s="19"/>
      <c r="Z157" s="3"/>
      <c r="AA157" s="20"/>
      <c r="AB157" s="3"/>
      <c r="AC157" s="3"/>
      <c r="AD157" s="3"/>
      <c r="AE157" s="17">
        <v>0.001</v>
      </c>
      <c r="AF157" s="3">
        <v>0.49</v>
      </c>
      <c r="AG157" s="18">
        <f t="shared" si="166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0.00635307507068593</v>
      </c>
      <c r="AU157" s="25">
        <f t="shared" si="169"/>
        <v>75.9047916666667</v>
      </c>
      <c r="AV157" s="1">
        <f t="shared" si="170"/>
        <v>0.21</v>
      </c>
      <c r="AW157" s="2">
        <f t="shared" si="171"/>
        <v>0.25</v>
      </c>
      <c r="AX157" s="1">
        <f t="shared" si="172"/>
        <v>169.623994358534</v>
      </c>
      <c r="AZ157" s="2"/>
    </row>
    <row r="158" s="1" customFormat="1" spans="1:52">
      <c r="A158" s="6"/>
      <c r="B158" s="6"/>
      <c r="C158" s="9">
        <v>4</v>
      </c>
      <c r="D158" s="12">
        <v>10.6421287695333</v>
      </c>
      <c r="E158" s="13">
        <f t="shared" si="173"/>
        <v>1.71984075603226</v>
      </c>
      <c r="F158" s="9" t="s">
        <v>109</v>
      </c>
      <c r="G158" s="6">
        <v>5</v>
      </c>
      <c r="H158" s="11">
        <f t="shared" si="156"/>
        <v>10.6421287695333</v>
      </c>
      <c r="I158" s="11">
        <f t="shared" si="157"/>
        <v>283.792128769533</v>
      </c>
      <c r="J158" s="11">
        <f t="shared" si="158"/>
        <v>0.0663346150842232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2.79516280804093</v>
      </c>
      <c r="O158" s="11">
        <f t="shared" si="174"/>
        <v>0.906161748668821</v>
      </c>
      <c r="P158" s="11">
        <f t="shared" si="161"/>
        <v>0.0601098908019928</v>
      </c>
      <c r="Q158" s="16">
        <f t="shared" si="162"/>
        <v>0.0126230770684185</v>
      </c>
      <c r="R158" s="11">
        <f t="shared" si="163"/>
        <v>0.1594000625</v>
      </c>
      <c r="S158" s="17">
        <f t="shared" si="164"/>
        <v>0.0791911676221488</v>
      </c>
      <c r="T158" s="3">
        <v>0.01</v>
      </c>
      <c r="U158" s="18">
        <f t="shared" si="165"/>
        <v>0.000791911676221488</v>
      </c>
      <c r="V158" s="17"/>
      <c r="W158" s="3"/>
      <c r="X158" s="3"/>
      <c r="Y158" s="19"/>
      <c r="Z158" s="3"/>
      <c r="AA158" s="20"/>
      <c r="AB158" s="3"/>
      <c r="AC158" s="3"/>
      <c r="AD158" s="3"/>
      <c r="AE158" s="17">
        <v>0.001</v>
      </c>
      <c r="AF158" s="3">
        <v>0.49</v>
      </c>
      <c r="AG158" s="18">
        <f t="shared" si="166"/>
        <v>0.00049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0.00628191167622149</v>
      </c>
      <c r="AU158" s="25">
        <f t="shared" si="169"/>
        <v>75.9047916666667</v>
      </c>
      <c r="AV158" s="1">
        <f t="shared" si="170"/>
        <v>0.21</v>
      </c>
      <c r="AW158" s="2">
        <f t="shared" si="171"/>
        <v>0.25</v>
      </c>
      <c r="AX158" s="1">
        <f t="shared" si="172"/>
        <v>167.723966563039</v>
      </c>
      <c r="AZ158" s="2"/>
    </row>
    <row r="159" s="1" customFormat="1" spans="1:52">
      <c r="A159" s="6"/>
      <c r="B159" s="6"/>
      <c r="C159" s="9">
        <v>5</v>
      </c>
      <c r="D159" s="12">
        <v>12.1687877907419</v>
      </c>
      <c r="E159" s="13">
        <f t="shared" si="173"/>
        <v>10.6421287695333</v>
      </c>
      <c r="F159" s="9" t="s">
        <v>111</v>
      </c>
      <c r="G159" s="6">
        <v>6</v>
      </c>
      <c r="H159" s="11">
        <f t="shared" si="156"/>
        <v>12.1687877907419</v>
      </c>
      <c r="I159" s="11">
        <f t="shared" si="157"/>
        <v>285.318787790742</v>
      </c>
      <c r="J159" s="11">
        <f t="shared" si="158"/>
        <v>0.0797018335074285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1.6050997745335</v>
      </c>
      <c r="P159" s="11">
        <f t="shared" si="161"/>
        <v>0.12792939499268</v>
      </c>
      <c r="Q159" s="16">
        <f t="shared" si="162"/>
        <v>0.0268651729484627</v>
      </c>
      <c r="R159" s="11">
        <f t="shared" si="163"/>
        <v>0.1594000625</v>
      </c>
      <c r="S159" s="17">
        <f t="shared" si="164"/>
        <v>0.168539287420058</v>
      </c>
      <c r="T159" s="3">
        <v>0.01</v>
      </c>
      <c r="U159" s="18">
        <f t="shared" si="165"/>
        <v>0.00168539287420058</v>
      </c>
      <c r="V159" s="17"/>
      <c r="W159" s="3"/>
      <c r="X159" s="3"/>
      <c r="Y159" s="19"/>
      <c r="Z159" s="3"/>
      <c r="AA159" s="20"/>
      <c r="AB159" s="3"/>
      <c r="AC159" s="3"/>
      <c r="AD159" s="3"/>
      <c r="AE159" s="17">
        <v>0.005</v>
      </c>
      <c r="AF159" s="3">
        <v>0.49</v>
      </c>
      <c r="AG159" s="18">
        <f t="shared" si="166"/>
        <v>0.00245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0.0116353928742006</v>
      </c>
      <c r="AU159" s="25">
        <f t="shared" si="169"/>
        <v>75.9047916666667</v>
      </c>
      <c r="AV159" s="1">
        <f t="shared" si="170"/>
        <v>0.21</v>
      </c>
      <c r="AW159" s="2">
        <f t="shared" si="171"/>
        <v>0.25</v>
      </c>
      <c r="AX159" s="1">
        <f t="shared" si="172"/>
        <v>310.659293852738</v>
      </c>
      <c r="AZ159" s="2"/>
    </row>
    <row r="160" s="1" customFormat="1" spans="1:52">
      <c r="A160" s="6"/>
      <c r="B160" s="6"/>
      <c r="C160" s="9">
        <v>6</v>
      </c>
      <c r="D160" s="12">
        <v>17.5696713723333</v>
      </c>
      <c r="E160" s="13">
        <f t="shared" si="173"/>
        <v>12.1687877907419</v>
      </c>
      <c r="F160" s="9" t="s">
        <v>109</v>
      </c>
      <c r="G160" s="6">
        <v>7</v>
      </c>
      <c r="H160" s="11">
        <f t="shared" si="156"/>
        <v>17.5696713723333</v>
      </c>
      <c r="I160" s="11">
        <f t="shared" si="157"/>
        <v>290.719671372333</v>
      </c>
      <c r="J160" s="11">
        <f t="shared" si="158"/>
        <v>0.150245846916083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2.23621829620748</v>
      </c>
      <c r="P160" s="11">
        <f t="shared" si="161"/>
        <v>0.335982511802934</v>
      </c>
      <c r="Q160" s="16">
        <f t="shared" si="162"/>
        <v>0.0705563274786161</v>
      </c>
      <c r="R160" s="11">
        <f t="shared" si="163"/>
        <v>0.1594000625</v>
      </c>
      <c r="S160" s="17">
        <f t="shared" si="164"/>
        <v>0.442636761692713</v>
      </c>
      <c r="T160" s="3">
        <v>0.01</v>
      </c>
      <c r="U160" s="18">
        <f t="shared" si="165"/>
        <v>0.00442636761692713</v>
      </c>
      <c r="V160" s="17"/>
      <c r="W160" s="3"/>
      <c r="X160" s="3"/>
      <c r="Y160" s="19"/>
      <c r="Z160" s="3"/>
      <c r="AA160" s="20"/>
      <c r="AB160" s="3"/>
      <c r="AC160" s="3"/>
      <c r="AD160" s="3"/>
      <c r="AE160" s="17">
        <v>0.005</v>
      </c>
      <c r="AF160" s="3">
        <v>0.49</v>
      </c>
      <c r="AG160" s="18">
        <f t="shared" si="166"/>
        <v>0.00245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0.0143763676169271</v>
      </c>
      <c r="AU160" s="25">
        <f t="shared" si="169"/>
        <v>75.9047916666667</v>
      </c>
      <c r="AV160" s="1">
        <f t="shared" si="170"/>
        <v>0.21</v>
      </c>
      <c r="AW160" s="2">
        <f t="shared" si="171"/>
        <v>0.25</v>
      </c>
      <c r="AX160" s="1">
        <f t="shared" si="172"/>
        <v>383.841977690745</v>
      </c>
      <c r="AZ160" s="2"/>
    </row>
    <row r="161" s="1" customFormat="1" spans="1:52">
      <c r="A161" s="6"/>
      <c r="B161" s="6"/>
      <c r="C161" s="9">
        <v>7</v>
      </c>
      <c r="D161" s="12">
        <v>19.2338855322581</v>
      </c>
      <c r="E161" s="13">
        <f t="shared" si="173"/>
        <v>17.5696713723333</v>
      </c>
      <c r="F161" s="9" t="s">
        <v>109</v>
      </c>
      <c r="G161" s="6">
        <v>8</v>
      </c>
      <c r="H161" s="11">
        <f t="shared" si="156"/>
        <v>19.2338855322581</v>
      </c>
      <c r="I161" s="11">
        <f t="shared" si="157"/>
        <v>292.383885532258</v>
      </c>
      <c r="J161" s="11">
        <f t="shared" si="158"/>
        <v>0.181799696383941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2.65928370107122</v>
      </c>
      <c r="P161" s="11">
        <f t="shared" si="161"/>
        <v>0.48345696945351</v>
      </c>
      <c r="Q161" s="16">
        <f t="shared" si="162"/>
        <v>0.101525963585237</v>
      </c>
      <c r="R161" s="11">
        <f t="shared" si="163"/>
        <v>0.1594000625</v>
      </c>
      <c r="S161" s="17">
        <f t="shared" si="164"/>
        <v>0.636925494212006</v>
      </c>
      <c r="T161" s="3">
        <v>0.01</v>
      </c>
      <c r="U161" s="18">
        <f t="shared" si="165"/>
        <v>0.00636925494212006</v>
      </c>
      <c r="V161" s="17"/>
      <c r="W161" s="3"/>
      <c r="X161" s="3"/>
      <c r="Y161" s="19"/>
      <c r="Z161" s="3"/>
      <c r="AA161" s="20"/>
      <c r="AB161" s="3"/>
      <c r="AC161" s="3"/>
      <c r="AD161" s="3"/>
      <c r="AE161" s="17">
        <v>0.005</v>
      </c>
      <c r="AF161" s="3">
        <v>0.49</v>
      </c>
      <c r="AG161" s="18">
        <f t="shared" si="166"/>
        <v>0.00245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0.0163192549421201</v>
      </c>
      <c r="AU161" s="25">
        <f t="shared" si="169"/>
        <v>75.9047916666667</v>
      </c>
      <c r="AV161" s="1">
        <f t="shared" si="170"/>
        <v>0.21</v>
      </c>
      <c r="AW161" s="2">
        <f t="shared" si="171"/>
        <v>0.25</v>
      </c>
      <c r="AX161" s="1">
        <f t="shared" si="172"/>
        <v>435.716118169335</v>
      </c>
      <c r="AZ161" s="2"/>
    </row>
    <row r="162" s="1" customFormat="1" spans="1:52">
      <c r="A162" s="6"/>
      <c r="B162" s="6"/>
      <c r="C162" s="9">
        <v>8</v>
      </c>
      <c r="D162" s="12">
        <v>19.2306398832258</v>
      </c>
      <c r="E162" s="13">
        <f t="shared" si="173"/>
        <v>19.2338855322581</v>
      </c>
      <c r="F162" s="9" t="s">
        <v>109</v>
      </c>
      <c r="G162" s="6">
        <v>9</v>
      </c>
      <c r="H162" s="11">
        <f t="shared" si="156"/>
        <v>19.2306398832258</v>
      </c>
      <c r="I162" s="11">
        <f t="shared" si="157"/>
        <v>292.380639883226</v>
      </c>
      <c r="J162" s="11">
        <f t="shared" si="158"/>
        <v>0.181732502745552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2.93487464828437</v>
      </c>
      <c r="P162" s="11">
        <f t="shared" si="161"/>
        <v>0.533362115077192</v>
      </c>
      <c r="Q162" s="16">
        <f t="shared" si="162"/>
        <v>0.11200604416621</v>
      </c>
      <c r="R162" s="11">
        <f t="shared" si="163"/>
        <v>0.1594000625</v>
      </c>
      <c r="S162" s="17">
        <f t="shared" si="164"/>
        <v>0.702672523520562</v>
      </c>
      <c r="T162" s="3">
        <v>0.01</v>
      </c>
      <c r="U162" s="18">
        <f t="shared" si="165"/>
        <v>0.00702672523520562</v>
      </c>
      <c r="V162" s="17"/>
      <c r="W162" s="3"/>
      <c r="X162" s="3"/>
      <c r="Y162" s="19"/>
      <c r="Z162" s="3"/>
      <c r="AA162" s="20"/>
      <c r="AB162" s="3"/>
      <c r="AC162" s="3"/>
      <c r="AD162" s="3"/>
      <c r="AE162" s="17">
        <v>0.001</v>
      </c>
      <c r="AF162" s="3">
        <v>0.49</v>
      </c>
      <c r="AG162" s="18">
        <f t="shared" si="166"/>
        <v>0.00049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0.0125167252352056</v>
      </c>
      <c r="AU162" s="25">
        <f t="shared" si="169"/>
        <v>75.9047916666667</v>
      </c>
      <c r="AV162" s="1">
        <f t="shared" si="170"/>
        <v>0.21</v>
      </c>
      <c r="AW162" s="2">
        <f t="shared" si="171"/>
        <v>0.25</v>
      </c>
      <c r="AX162" s="1">
        <f t="shared" si="172"/>
        <v>334.19043645184</v>
      </c>
      <c r="AZ162" s="2"/>
    </row>
    <row r="163" s="1" customFormat="1" spans="1:52">
      <c r="A163" s="6"/>
      <c r="B163" s="6"/>
      <c r="C163" s="9">
        <v>9</v>
      </c>
      <c r="D163" s="12">
        <v>14.3866786427667</v>
      </c>
      <c r="E163" s="13">
        <f t="shared" si="173"/>
        <v>19.2306398832258</v>
      </c>
      <c r="F163" s="9" t="s">
        <v>109</v>
      </c>
      <c r="G163" s="6">
        <v>10</v>
      </c>
      <c r="H163" s="11">
        <f t="shared" si="156"/>
        <v>14.3866786427667</v>
      </c>
      <c r="I163" s="11">
        <f t="shared" si="157"/>
        <v>287.536678642767</v>
      </c>
      <c r="J163" s="11">
        <f t="shared" si="158"/>
        <v>0.10370193025282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3.16056044987385</v>
      </c>
      <c r="P163" s="11">
        <f t="shared" si="161"/>
        <v>0.327756219332639</v>
      </c>
      <c r="Q163" s="16">
        <f t="shared" si="162"/>
        <v>0.0688288060598543</v>
      </c>
      <c r="R163" s="11">
        <f t="shared" si="163"/>
        <v>0.1594000625</v>
      </c>
      <c r="S163" s="17">
        <f t="shared" si="164"/>
        <v>0.431799115887136</v>
      </c>
      <c r="T163" s="3">
        <v>0.01</v>
      </c>
      <c r="U163" s="18">
        <f t="shared" si="165"/>
        <v>0.00431799115887136</v>
      </c>
      <c r="V163" s="17"/>
      <c r="W163" s="3"/>
      <c r="X163" s="3"/>
      <c r="Y163" s="19"/>
      <c r="Z163" s="3"/>
      <c r="AA163" s="20"/>
      <c r="AB163" s="3"/>
      <c r="AC163" s="3"/>
      <c r="AD163" s="3"/>
      <c r="AE163" s="17">
        <v>0.001</v>
      </c>
      <c r="AF163" s="3">
        <v>0.49</v>
      </c>
      <c r="AG163" s="18">
        <f t="shared" si="166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0.00980799115887136</v>
      </c>
      <c r="AU163" s="25">
        <f t="shared" si="169"/>
        <v>75.9047916666667</v>
      </c>
      <c r="AV163" s="1">
        <f t="shared" si="170"/>
        <v>0.21</v>
      </c>
      <c r="AW163" s="2">
        <f t="shared" si="171"/>
        <v>0.25</v>
      </c>
      <c r="AX163" s="1">
        <f t="shared" si="172"/>
        <v>261.868562623693</v>
      </c>
      <c r="AZ163" s="2"/>
    </row>
    <row r="164" s="1" customFormat="1" spans="1:52">
      <c r="A164" s="6"/>
      <c r="B164" s="6"/>
      <c r="C164" s="9">
        <v>10</v>
      </c>
      <c r="D164" s="12">
        <v>6.35595129825806</v>
      </c>
      <c r="E164" s="13">
        <f t="shared" si="173"/>
        <v>14.3866786427667</v>
      </c>
      <c r="F164" s="9" t="s">
        <v>109</v>
      </c>
      <c r="G164" s="6">
        <v>11</v>
      </c>
      <c r="H164" s="11">
        <f t="shared" si="156"/>
        <v>6.35595129825806</v>
      </c>
      <c r="I164" s="11">
        <f t="shared" si="157"/>
        <v>279.505951298258</v>
      </c>
      <c r="J164" s="11">
        <f t="shared" si="158"/>
        <v>0.0391962120624071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2.69116401901415</v>
      </c>
      <c r="O164" s="11">
        <f t="shared" si="174"/>
        <v>0.900688128193727</v>
      </c>
      <c r="P164" s="11">
        <f t="shared" si="161"/>
        <v>0.0353035628747738</v>
      </c>
      <c r="Q164" s="16">
        <f t="shared" si="162"/>
        <v>0.0074137482037025</v>
      </c>
      <c r="R164" s="11">
        <f t="shared" si="163"/>
        <v>0.1594000625</v>
      </c>
      <c r="S164" s="17">
        <f t="shared" si="164"/>
        <v>0.0465103218118406</v>
      </c>
      <c r="T164" s="3">
        <v>0.01</v>
      </c>
      <c r="U164" s="18">
        <f t="shared" si="165"/>
        <v>0.000465103218118406</v>
      </c>
      <c r="V164" s="17"/>
      <c r="W164" s="3"/>
      <c r="X164" s="3"/>
      <c r="Y164" s="19"/>
      <c r="Z164" s="3"/>
      <c r="AA164" s="20"/>
      <c r="AB164" s="3"/>
      <c r="AC164" s="3"/>
      <c r="AD164" s="3"/>
      <c r="AE164" s="17">
        <v>0.001</v>
      </c>
      <c r="AF164" s="3">
        <v>0.49</v>
      </c>
      <c r="AG164" s="18">
        <f t="shared" si="166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0.00595510321811841</v>
      </c>
      <c r="AU164" s="25">
        <f t="shared" si="169"/>
        <v>75.9047916666667</v>
      </c>
      <c r="AV164" s="1">
        <f t="shared" si="170"/>
        <v>0.21</v>
      </c>
      <c r="AW164" s="2">
        <f t="shared" si="171"/>
        <v>0.25</v>
      </c>
      <c r="AX164" s="1">
        <f t="shared" si="172"/>
        <v>158.998340714639</v>
      </c>
      <c r="AZ164" s="2"/>
    </row>
    <row r="165" s="1" customFormat="1" spans="1:52">
      <c r="A165" s="6"/>
      <c r="B165" s="6"/>
      <c r="C165" s="9">
        <v>11</v>
      </c>
      <c r="D165" s="12">
        <v>-0.8349296262</v>
      </c>
      <c r="E165" s="13">
        <f t="shared" si="173"/>
        <v>6.35595129825806</v>
      </c>
      <c r="F165" s="9" t="s">
        <v>111</v>
      </c>
      <c r="G165" s="6">
        <v>12</v>
      </c>
      <c r="H165" s="11">
        <f t="shared" si="156"/>
        <v>-0.8349296262</v>
      </c>
      <c r="I165" s="11">
        <f t="shared" si="157"/>
        <v>272.3150703738</v>
      </c>
      <c r="J165" s="11">
        <f t="shared" si="158"/>
        <v>0.0156221807315466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1.62443248198562</v>
      </c>
      <c r="P165" s="11">
        <f t="shared" si="161"/>
        <v>0.0253771778197742</v>
      </c>
      <c r="Q165" s="16">
        <f t="shared" si="162"/>
        <v>0.00532920734215258</v>
      </c>
      <c r="R165" s="11">
        <f t="shared" si="163"/>
        <v>0.1594000625</v>
      </c>
      <c r="S165" s="17">
        <f t="shared" si="164"/>
        <v>0.0334329062270761</v>
      </c>
      <c r="T165" s="3">
        <v>0.01</v>
      </c>
      <c r="U165" s="18">
        <f t="shared" si="165"/>
        <v>0.000334329062270761</v>
      </c>
      <c r="V165" s="17"/>
      <c r="W165" s="3"/>
      <c r="X165" s="3"/>
      <c r="Y165" s="19"/>
      <c r="Z165" s="3"/>
      <c r="AA165" s="20"/>
      <c r="AB165" s="3"/>
      <c r="AC165" s="3"/>
      <c r="AD165" s="3"/>
      <c r="AE165" s="17">
        <v>0.001</v>
      </c>
      <c r="AF165" s="3">
        <v>0.49</v>
      </c>
      <c r="AG165" s="18">
        <f t="shared" si="166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0.00582432906227076</v>
      </c>
      <c r="AU165" s="25">
        <f t="shared" si="169"/>
        <v>75.9047916666667</v>
      </c>
      <c r="AV165" s="1">
        <f t="shared" si="170"/>
        <v>0.21</v>
      </c>
      <c r="AW165" s="2">
        <f t="shared" si="171"/>
        <v>0.25</v>
      </c>
      <c r="AX165" s="1">
        <f t="shared" si="172"/>
        <v>155.506734771543</v>
      </c>
      <c r="AY165" s="1">
        <f>SUM(AX154:AX165)</f>
        <v>2827.86129134617</v>
      </c>
      <c r="AZ165" s="2"/>
    </row>
    <row r="166" s="1" customFormat="1" spans="1:46">
      <c r="A166" s="6"/>
      <c r="B166" s="6"/>
      <c r="C166" s="9">
        <v>12</v>
      </c>
      <c r="D166" s="12">
        <v>-7.12740064835484</v>
      </c>
      <c r="E166" s="13">
        <f t="shared" si="173"/>
        <v>-0.8349296262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selection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627.6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22.4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230.8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1482.3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160.03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0.4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1.1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6235234.82663703</v>
      </c>
      <c r="J16" s="7" t="s">
        <v>35</v>
      </c>
      <c r="K16" s="7">
        <f>I16/(10000*1000)</f>
        <v>0.623523482663703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12027824.7767629</v>
      </c>
      <c r="J17" s="7" t="s">
        <v>35</v>
      </c>
      <c r="K17" s="7">
        <f>I17/(10000*1000)</f>
        <v>1.20278247767629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-15.88</v>
      </c>
      <c r="E29" s="9"/>
      <c r="F29" s="9"/>
      <c r="G29" s="6">
        <v>1</v>
      </c>
      <c r="H29" s="11">
        <f t="shared" ref="H29:H40" si="0">E30</f>
        <v>-15.88</v>
      </c>
      <c r="I29" s="11">
        <f t="shared" ref="I29:I40" si="1">H29+273.15</f>
        <v>257.27</v>
      </c>
      <c r="J29" s="11">
        <f t="shared" ref="J29:J40" si="2">EXP(($C$18*(I29-$C$16))/($C$19*I29*$C$16))</f>
        <v>0.00193037673506203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0.00191765233508341</v>
      </c>
      <c r="Q29" s="16">
        <f t="shared" ref="Q29:Q40" si="6">P29*$B$31</f>
        <v>0.000249294803560844</v>
      </c>
      <c r="R29" s="11">
        <f t="shared" ref="R29:R40" si="7">L29*$B$31</f>
        <v>0.129143083333333</v>
      </c>
      <c r="S29" s="17">
        <f t="shared" ref="S29:S40" si="8">Q29/R29</f>
        <v>0.00193037673506204</v>
      </c>
      <c r="T29" s="3">
        <v>0.01</v>
      </c>
      <c r="U29" s="18">
        <f t="shared" ref="U29:U40" si="9">S29*T29</f>
        <v>1.93037673506204e-5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0.0219193037673506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1.86666666666667</v>
      </c>
      <c r="AU29" s="1">
        <f t="shared" ref="AU29:AU40" si="17">AT29*10000*AS29*0.67*AR29*AQ29</f>
        <v>3540.29524227653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-16.2928607929032</v>
      </c>
      <c r="E30" s="13">
        <f t="shared" ref="E30:E41" si="18">D29</f>
        <v>-15.88</v>
      </c>
      <c r="F30" s="9" t="s">
        <v>109</v>
      </c>
      <c r="G30" s="6">
        <v>2</v>
      </c>
      <c r="H30" s="11">
        <f t="shared" si="0"/>
        <v>-16.2928607929032</v>
      </c>
      <c r="I30" s="11">
        <f t="shared" si="1"/>
        <v>256.857139207097</v>
      </c>
      <c r="J30" s="11">
        <f t="shared" si="2"/>
        <v>0.00181644677166737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1.98489901433158</v>
      </c>
      <c r="P30" s="11">
        <f t="shared" si="5"/>
        <v>0.00360546340666835</v>
      </c>
      <c r="Q30" s="16">
        <f t="shared" si="6"/>
        <v>0.000468710242866886</v>
      </c>
      <c r="R30" s="11">
        <f t="shared" si="7"/>
        <v>0.129143083333333</v>
      </c>
      <c r="S30" s="17">
        <f t="shared" si="8"/>
        <v>0.00362938711674625</v>
      </c>
      <c r="T30" s="3">
        <v>0.01</v>
      </c>
      <c r="U30" s="18">
        <f t="shared" si="9"/>
        <v>3.62938711674625e-5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0.0219362938711675</v>
      </c>
      <c r="AR30" s="25">
        <f t="shared" si="15"/>
        <v>99.3408333333333</v>
      </c>
      <c r="AS30" s="1">
        <f t="shared" si="16"/>
        <v>0.13</v>
      </c>
      <c r="AT30" s="2">
        <f>$E$4/12</f>
        <v>1.86666666666667</v>
      </c>
      <c r="AU30" s="1">
        <f t="shared" si="17"/>
        <v>3543.03939803745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-11.9022758637857</v>
      </c>
      <c r="E31" s="13">
        <f t="shared" si="18"/>
        <v>-16.2928607929032</v>
      </c>
      <c r="F31" s="9" t="s">
        <v>109</v>
      </c>
      <c r="G31" s="6">
        <v>3</v>
      </c>
      <c r="H31" s="11">
        <f t="shared" si="0"/>
        <v>-11.9022758637857</v>
      </c>
      <c r="I31" s="11">
        <f t="shared" si="1"/>
        <v>261.247724136214</v>
      </c>
      <c r="J31" s="11">
        <f t="shared" si="2"/>
        <v>0.00343481235462314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2.97470188425825</v>
      </c>
      <c r="P31" s="11">
        <f t="shared" si="5"/>
        <v>0.010217542783371</v>
      </c>
      <c r="Q31" s="16">
        <f t="shared" si="6"/>
        <v>0.00132828056183823</v>
      </c>
      <c r="R31" s="11">
        <f t="shared" si="7"/>
        <v>0.129143083333333</v>
      </c>
      <c r="S31" s="17">
        <f t="shared" si="8"/>
        <v>0.0102853403183025</v>
      </c>
      <c r="T31" s="3">
        <v>0.01</v>
      </c>
      <c r="U31" s="18">
        <f t="shared" si="9"/>
        <v>0.000102853403183025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0.022002853403183</v>
      </c>
      <c r="AR31" s="25">
        <f t="shared" si="15"/>
        <v>99.3408333333333</v>
      </c>
      <c r="AS31" s="1">
        <f t="shared" si="16"/>
        <v>0.13</v>
      </c>
      <c r="AT31" s="2">
        <f>$E$4/12</f>
        <v>1.86666666666667</v>
      </c>
      <c r="AU31" s="1">
        <f t="shared" si="17"/>
        <v>3553.78975749339</v>
      </c>
    </row>
    <row r="32" s="1" customFormat="1" spans="1:47">
      <c r="A32" s="6"/>
      <c r="B32" s="6"/>
      <c r="C32" s="9">
        <v>3</v>
      </c>
      <c r="D32" s="12">
        <v>-9.18704522748387</v>
      </c>
      <c r="E32" s="13">
        <f t="shared" si="18"/>
        <v>-11.9022758637857</v>
      </c>
      <c r="F32" s="9" t="s">
        <v>109</v>
      </c>
      <c r="G32" s="6">
        <v>4</v>
      </c>
      <c r="H32" s="11">
        <f t="shared" si="0"/>
        <v>-9.18704522748387</v>
      </c>
      <c r="I32" s="11">
        <f t="shared" si="1"/>
        <v>263.962954772516</v>
      </c>
      <c r="J32" s="11">
        <f t="shared" si="2"/>
        <v>0.00503966758678531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3.95789267480821</v>
      </c>
      <c r="P32" s="11">
        <f t="shared" si="5"/>
        <v>0.0199464634252059</v>
      </c>
      <c r="Q32" s="16">
        <f t="shared" si="6"/>
        <v>0.00259304024527677</v>
      </c>
      <c r="R32" s="11">
        <f t="shared" si="7"/>
        <v>0.129143083333333</v>
      </c>
      <c r="S32" s="17">
        <f t="shared" si="8"/>
        <v>0.0200788162892459</v>
      </c>
      <c r="T32" s="3">
        <v>0.01</v>
      </c>
      <c r="U32" s="18">
        <f t="shared" si="9"/>
        <v>0.000200788162892459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0.0221007881628925</v>
      </c>
      <c r="AR32" s="25">
        <f t="shared" si="15"/>
        <v>99.3408333333333</v>
      </c>
      <c r="AS32" s="1">
        <f t="shared" si="16"/>
        <v>0.13</v>
      </c>
      <c r="AT32" s="2">
        <f>$E$4/12</f>
        <v>1.86666666666667</v>
      </c>
      <c r="AU32" s="1">
        <f t="shared" si="17"/>
        <v>3569.60768526759</v>
      </c>
    </row>
    <row r="33" s="1" customFormat="1" spans="1:47">
      <c r="A33" s="6"/>
      <c r="B33" s="6"/>
      <c r="C33" s="9">
        <v>4</v>
      </c>
      <c r="D33" s="12">
        <v>-1.37221867616667</v>
      </c>
      <c r="E33" s="13">
        <f t="shared" si="18"/>
        <v>-9.18704522748387</v>
      </c>
      <c r="F33" s="9" t="s">
        <v>109</v>
      </c>
      <c r="G33" s="6">
        <v>5</v>
      </c>
      <c r="H33" s="11">
        <f t="shared" si="0"/>
        <v>-1.37221867616667</v>
      </c>
      <c r="I33" s="11">
        <f t="shared" si="1"/>
        <v>271.777781323833</v>
      </c>
      <c r="J33" s="11">
        <f t="shared" si="2"/>
        <v>0.0145560247131866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3.74104890081385</v>
      </c>
      <c r="O33" s="11">
        <f t="shared" si="19"/>
        <v>1.19030564390248</v>
      </c>
      <c r="P33" s="11">
        <f t="shared" si="5"/>
        <v>0.01732611836889</v>
      </c>
      <c r="Q33" s="16">
        <f t="shared" si="6"/>
        <v>0.00225239538795571</v>
      </c>
      <c r="R33" s="11">
        <f t="shared" si="7"/>
        <v>0.129143083333333</v>
      </c>
      <c r="S33" s="17">
        <f t="shared" si="8"/>
        <v>0.0174410841821239</v>
      </c>
      <c r="T33" s="3">
        <v>0.01</v>
      </c>
      <c r="U33" s="18">
        <f t="shared" si="9"/>
        <v>0.000174410841821239</v>
      </c>
      <c r="V33" s="17"/>
      <c r="W33" s="3"/>
      <c r="X33" s="18"/>
      <c r="Y33" s="19">
        <v>0.02</v>
      </c>
      <c r="Z33" s="3">
        <v>0.21</v>
      </c>
      <c r="AA33" s="20">
        <f t="shared" si="10"/>
        <v>0.0042</v>
      </c>
      <c r="AB33" s="3">
        <v>0.01</v>
      </c>
      <c r="AC33" s="3">
        <v>0.29</v>
      </c>
      <c r="AD33" s="20">
        <f t="shared" si="11"/>
        <v>0.0029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0.0220744108418212</v>
      </c>
      <c r="AR33" s="25">
        <f t="shared" si="15"/>
        <v>99.3408333333333</v>
      </c>
      <c r="AS33" s="1">
        <f t="shared" si="16"/>
        <v>0.13</v>
      </c>
      <c r="AT33" s="2">
        <f>$E$4/12</f>
        <v>1.86666666666667</v>
      </c>
      <c r="AU33" s="1">
        <f t="shared" si="17"/>
        <v>3565.34735358536</v>
      </c>
    </row>
    <row r="34" s="1" customFormat="1" spans="1:47">
      <c r="A34" s="6"/>
      <c r="B34" s="6"/>
      <c r="C34" s="9">
        <v>5</v>
      </c>
      <c r="D34" s="12">
        <v>2.0309859066129</v>
      </c>
      <c r="E34" s="13">
        <f t="shared" si="18"/>
        <v>-1.37221867616667</v>
      </c>
      <c r="F34" s="9" t="s">
        <v>111</v>
      </c>
      <c r="G34" s="6">
        <v>6</v>
      </c>
      <c r="H34" s="11">
        <f t="shared" si="0"/>
        <v>2.0309859066129</v>
      </c>
      <c r="I34" s="11">
        <f t="shared" si="1"/>
        <v>275.180985906613</v>
      </c>
      <c r="J34" s="11">
        <f t="shared" si="2"/>
        <v>0.0226707163936295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2.16638785886693</v>
      </c>
      <c r="P34" s="11">
        <f t="shared" si="5"/>
        <v>0.0491135647469744</v>
      </c>
      <c r="Q34" s="16">
        <f t="shared" si="6"/>
        <v>0.00638476341710668</v>
      </c>
      <c r="R34" s="11">
        <f t="shared" si="7"/>
        <v>0.129143083333333</v>
      </c>
      <c r="S34" s="17">
        <f t="shared" si="8"/>
        <v>0.0494394531422707</v>
      </c>
      <c r="T34" s="3">
        <v>0.01</v>
      </c>
      <c r="U34" s="18">
        <f t="shared" si="9"/>
        <v>0.000494394531422707</v>
      </c>
      <c r="V34" s="17"/>
      <c r="W34" s="3"/>
      <c r="X34" s="18"/>
      <c r="Y34" s="19">
        <v>0.02</v>
      </c>
      <c r="Z34" s="3">
        <v>0.21</v>
      </c>
      <c r="AA34" s="20">
        <f t="shared" si="10"/>
        <v>0.0042</v>
      </c>
      <c r="AB34" s="3">
        <v>0.01</v>
      </c>
      <c r="AC34" s="3">
        <v>0.29</v>
      </c>
      <c r="AD34" s="20">
        <f t="shared" si="11"/>
        <v>0.0029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0.0223943945314227</v>
      </c>
      <c r="AR34" s="25">
        <f t="shared" si="15"/>
        <v>99.3408333333333</v>
      </c>
      <c r="AS34" s="1">
        <f t="shared" si="16"/>
        <v>0.13</v>
      </c>
      <c r="AT34" s="2">
        <f>$E$4/12</f>
        <v>1.86666666666667</v>
      </c>
      <c r="AU34" s="1">
        <f t="shared" si="17"/>
        <v>3617.02950306995</v>
      </c>
    </row>
    <row r="35" s="1" customFormat="1" spans="1:47">
      <c r="A35" s="6"/>
      <c r="B35" s="6"/>
      <c r="C35" s="9">
        <v>6</v>
      </c>
      <c r="D35" s="12">
        <v>7.08011410033333</v>
      </c>
      <c r="E35" s="13">
        <f t="shared" si="18"/>
        <v>2.0309859066129</v>
      </c>
      <c r="F35" s="9" t="s">
        <v>109</v>
      </c>
      <c r="G35" s="6">
        <v>7</v>
      </c>
      <c r="H35" s="11">
        <f t="shared" si="0"/>
        <v>7.08011410033333</v>
      </c>
      <c r="I35" s="11">
        <f t="shared" si="1"/>
        <v>280.230114100333</v>
      </c>
      <c r="J35" s="11">
        <f t="shared" si="2"/>
        <v>0.0428884081842686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3.11068262745328</v>
      </c>
      <c r="P35" s="11">
        <f t="shared" si="5"/>
        <v>0.13341222625793</v>
      </c>
      <c r="Q35" s="16">
        <f t="shared" si="6"/>
        <v>0.0173435894135309</v>
      </c>
      <c r="R35" s="11">
        <f t="shared" si="7"/>
        <v>0.129143083333333</v>
      </c>
      <c r="S35" s="17">
        <f t="shared" si="8"/>
        <v>0.134297470417096</v>
      </c>
      <c r="T35" s="3">
        <v>0.01</v>
      </c>
      <c r="U35" s="18">
        <f t="shared" si="9"/>
        <v>0.00134297470417096</v>
      </c>
      <c r="V35" s="17"/>
      <c r="W35" s="3"/>
      <c r="X35" s="18"/>
      <c r="Y35" s="19">
        <v>0.02</v>
      </c>
      <c r="Z35" s="3">
        <v>0.21</v>
      </c>
      <c r="AA35" s="20">
        <f t="shared" si="10"/>
        <v>0.0042</v>
      </c>
      <c r="AB35" s="3">
        <v>0.01</v>
      </c>
      <c r="AC35" s="3">
        <v>0.29</v>
      </c>
      <c r="AD35" s="20">
        <f t="shared" si="11"/>
        <v>0.0029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0.023242974704171</v>
      </c>
      <c r="AR35" s="25">
        <f t="shared" si="15"/>
        <v>99.3408333333333</v>
      </c>
      <c r="AS35" s="1">
        <f t="shared" si="16"/>
        <v>0.13</v>
      </c>
      <c r="AT35" s="2">
        <f>$E$4/12</f>
        <v>1.86666666666667</v>
      </c>
      <c r="AU35" s="1">
        <f t="shared" si="17"/>
        <v>3754.08788686522</v>
      </c>
    </row>
    <row r="36" s="1" customFormat="1" spans="1:47">
      <c r="A36" s="6"/>
      <c r="B36" s="6"/>
      <c r="C36" s="9">
        <v>7</v>
      </c>
      <c r="D36" s="12">
        <v>8.754140283</v>
      </c>
      <c r="E36" s="13">
        <f t="shared" si="18"/>
        <v>7.08011410033333</v>
      </c>
      <c r="F36" s="9" t="s">
        <v>109</v>
      </c>
      <c r="G36" s="6">
        <v>8</v>
      </c>
      <c r="H36" s="11">
        <f t="shared" si="0"/>
        <v>8.754140283</v>
      </c>
      <c r="I36" s="11">
        <f t="shared" si="1"/>
        <v>281.904140283</v>
      </c>
      <c r="J36" s="11">
        <f t="shared" si="2"/>
        <v>0.0527166469387674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3.97067873452869</v>
      </c>
      <c r="P36" s="11">
        <f t="shared" si="5"/>
        <v>0.209320868955421</v>
      </c>
      <c r="Q36" s="16">
        <f t="shared" si="6"/>
        <v>0.0272117129642047</v>
      </c>
      <c r="R36" s="11">
        <f t="shared" si="7"/>
        <v>0.129143083333333</v>
      </c>
      <c r="S36" s="17">
        <f t="shared" si="8"/>
        <v>0.210709797705295</v>
      </c>
      <c r="T36" s="3">
        <v>0.01</v>
      </c>
      <c r="U36" s="18">
        <f t="shared" si="9"/>
        <v>0.00210709797705295</v>
      </c>
      <c r="V36" s="17"/>
      <c r="W36" s="3"/>
      <c r="X36" s="18"/>
      <c r="Y36" s="19">
        <v>0.02</v>
      </c>
      <c r="Z36" s="3">
        <v>0.21</v>
      </c>
      <c r="AA36" s="20">
        <f t="shared" si="10"/>
        <v>0.0042</v>
      </c>
      <c r="AB36" s="3">
        <v>0.01</v>
      </c>
      <c r="AC36" s="3">
        <v>0.29</v>
      </c>
      <c r="AD36" s="20">
        <f t="shared" si="11"/>
        <v>0.0029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0.024007097977053</v>
      </c>
      <c r="AR36" s="25">
        <f t="shared" si="15"/>
        <v>99.3408333333333</v>
      </c>
      <c r="AS36" s="1">
        <f t="shared" si="16"/>
        <v>0.13</v>
      </c>
      <c r="AT36" s="2">
        <f>$E$4/12</f>
        <v>1.86666666666667</v>
      </c>
      <c r="AU36" s="1">
        <f t="shared" si="17"/>
        <v>3877.50521873899</v>
      </c>
    </row>
    <row r="37" s="1" customFormat="1" spans="1:47">
      <c r="A37" s="6"/>
      <c r="B37" s="6"/>
      <c r="C37" s="9">
        <v>8</v>
      </c>
      <c r="D37" s="12">
        <v>10.1921833283226</v>
      </c>
      <c r="E37" s="13">
        <f t="shared" si="18"/>
        <v>8.754140283</v>
      </c>
      <c r="F37" s="9" t="s">
        <v>109</v>
      </c>
      <c r="G37" s="6">
        <v>9</v>
      </c>
      <c r="H37" s="11">
        <f t="shared" si="0"/>
        <v>10.1921833283226</v>
      </c>
      <c r="I37" s="11">
        <f t="shared" si="1"/>
        <v>283.342183328323</v>
      </c>
      <c r="J37" s="11">
        <f t="shared" si="2"/>
        <v>0.0628171722261872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4.7547661989066</v>
      </c>
      <c r="P37" s="11">
        <f t="shared" si="5"/>
        <v>0.298680967211969</v>
      </c>
      <c r="Q37" s="16">
        <f t="shared" si="6"/>
        <v>0.038828525737556</v>
      </c>
      <c r="R37" s="11">
        <f t="shared" si="7"/>
        <v>0.129143083333333</v>
      </c>
      <c r="S37" s="17">
        <f t="shared" si="8"/>
        <v>0.30066283640863</v>
      </c>
      <c r="T37" s="3">
        <v>0.01</v>
      </c>
      <c r="U37" s="18">
        <f t="shared" si="9"/>
        <v>0.0030066283640863</v>
      </c>
      <c r="V37" s="17"/>
      <c r="W37" s="3"/>
      <c r="X37" s="18"/>
      <c r="Y37" s="19">
        <v>0.02</v>
      </c>
      <c r="Z37" s="3">
        <v>0.21</v>
      </c>
      <c r="AA37" s="20">
        <f t="shared" si="10"/>
        <v>0.0042</v>
      </c>
      <c r="AB37" s="3">
        <v>0.01</v>
      </c>
      <c r="AC37" s="3">
        <v>0.29</v>
      </c>
      <c r="AD37" s="20">
        <f t="shared" si="11"/>
        <v>0.0029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0.0249066283640863</v>
      </c>
      <c r="AR37" s="25">
        <f t="shared" si="15"/>
        <v>99.3408333333333</v>
      </c>
      <c r="AS37" s="1">
        <f t="shared" si="16"/>
        <v>0.13</v>
      </c>
      <c r="AT37" s="2">
        <f>$E$4/12</f>
        <v>1.86666666666667</v>
      </c>
      <c r="AU37" s="1">
        <f t="shared" si="17"/>
        <v>4022.79282382437</v>
      </c>
    </row>
    <row r="38" s="1" customFormat="1" spans="1:47">
      <c r="A38" s="6"/>
      <c r="B38" s="6"/>
      <c r="C38" s="9">
        <v>9</v>
      </c>
      <c r="D38" s="12">
        <v>5.54860641526667</v>
      </c>
      <c r="E38" s="13">
        <f t="shared" si="18"/>
        <v>10.1921833283226</v>
      </c>
      <c r="F38" s="9" t="s">
        <v>109</v>
      </c>
      <c r="G38" s="6">
        <v>10</v>
      </c>
      <c r="H38" s="11">
        <f t="shared" si="0"/>
        <v>5.54860641526667</v>
      </c>
      <c r="I38" s="11">
        <f t="shared" si="1"/>
        <v>278.698606415267</v>
      </c>
      <c r="J38" s="11">
        <f t="shared" si="2"/>
        <v>0.0354338179139822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5.44949356502796</v>
      </c>
      <c r="P38" s="11">
        <f t="shared" si="5"/>
        <v>0.193096362706619</v>
      </c>
      <c r="Q38" s="16">
        <f t="shared" si="6"/>
        <v>0.0251025271518604</v>
      </c>
      <c r="R38" s="11">
        <f t="shared" si="7"/>
        <v>0.129143083333333</v>
      </c>
      <c r="S38" s="17">
        <f t="shared" si="8"/>
        <v>0.194377635285879</v>
      </c>
      <c r="T38" s="3">
        <v>0.01</v>
      </c>
      <c r="U38" s="18">
        <f t="shared" si="9"/>
        <v>0.00194377635285879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0.0238437763528588</v>
      </c>
      <c r="AR38" s="25">
        <f t="shared" si="15"/>
        <v>99.3408333333333</v>
      </c>
      <c r="AS38" s="1">
        <f t="shared" si="16"/>
        <v>0.13</v>
      </c>
      <c r="AT38" s="2">
        <f>$E$4/12</f>
        <v>1.86666666666667</v>
      </c>
      <c r="AU38" s="1">
        <f t="shared" si="17"/>
        <v>3851.12633484593</v>
      </c>
    </row>
    <row r="39" s="1" customFormat="1" spans="1:47">
      <c r="A39" s="6"/>
      <c r="B39" s="6"/>
      <c r="C39" s="9">
        <v>10</v>
      </c>
      <c r="D39" s="12">
        <v>-2.62232479141936</v>
      </c>
      <c r="E39" s="13">
        <f t="shared" si="18"/>
        <v>5.54860641526667</v>
      </c>
      <c r="F39" s="9" t="s">
        <v>109</v>
      </c>
      <c r="G39" s="6">
        <v>11</v>
      </c>
      <c r="H39" s="11">
        <f t="shared" si="0"/>
        <v>-2.62232479141936</v>
      </c>
      <c r="I39" s="11">
        <f t="shared" si="1"/>
        <v>270.527675208581</v>
      </c>
      <c r="J39" s="11">
        <f t="shared" si="2"/>
        <v>0.0123351387757767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4.99357734220528</v>
      </c>
      <c r="O39" s="11">
        <f t="shared" si="19"/>
        <v>1.2562281934494</v>
      </c>
      <c r="P39" s="11">
        <f t="shared" si="5"/>
        <v>0.0154957491002416</v>
      </c>
      <c r="Q39" s="16">
        <f t="shared" si="6"/>
        <v>0.00201444738303141</v>
      </c>
      <c r="R39" s="11">
        <f t="shared" si="7"/>
        <v>0.129143083333333</v>
      </c>
      <c r="S39" s="17">
        <f t="shared" si="8"/>
        <v>0.0155985696719962</v>
      </c>
      <c r="T39" s="3">
        <v>0.01</v>
      </c>
      <c r="U39" s="18">
        <f t="shared" si="9"/>
        <v>0.000155985696719962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0.02205598569672</v>
      </c>
      <c r="AR39" s="25">
        <f t="shared" si="15"/>
        <v>99.3408333333333</v>
      </c>
      <c r="AS39" s="1">
        <f t="shared" si="16"/>
        <v>0.13</v>
      </c>
      <c r="AT39" s="2">
        <f>$E$4/12</f>
        <v>1.86666666666667</v>
      </c>
      <c r="AU39" s="1">
        <f t="shared" si="17"/>
        <v>3562.37141720378</v>
      </c>
    </row>
    <row r="40" s="1" customFormat="1" spans="1:48">
      <c r="A40" s="6"/>
      <c r="B40" s="6"/>
      <c r="C40" s="9">
        <v>11</v>
      </c>
      <c r="D40" s="12">
        <v>-8.4084351194</v>
      </c>
      <c r="E40" s="13">
        <f t="shared" si="18"/>
        <v>-2.62232479141936</v>
      </c>
      <c r="F40" s="9" t="s">
        <v>111</v>
      </c>
      <c r="G40" s="6">
        <v>12</v>
      </c>
      <c r="H40" s="11">
        <f t="shared" si="0"/>
        <v>-8.4084351194</v>
      </c>
      <c r="I40" s="11">
        <f t="shared" si="1"/>
        <v>264.7415648806</v>
      </c>
      <c r="J40" s="11">
        <f t="shared" si="2"/>
        <v>0.0056171553691543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2.23414077768249</v>
      </c>
      <c r="P40" s="11">
        <f t="shared" si="5"/>
        <v>0.0125495158648058</v>
      </c>
      <c r="Q40" s="16">
        <f t="shared" si="6"/>
        <v>0.00163143706242475</v>
      </c>
      <c r="R40" s="11">
        <f t="shared" si="7"/>
        <v>0.129143083333333</v>
      </c>
      <c r="S40" s="17">
        <f t="shared" si="8"/>
        <v>0.0126327869856864</v>
      </c>
      <c r="T40" s="3">
        <v>0.01</v>
      </c>
      <c r="U40" s="18">
        <f t="shared" si="9"/>
        <v>0.000126327869856864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0.0220263278698569</v>
      </c>
      <c r="AR40" s="25">
        <f t="shared" si="15"/>
        <v>99.3408333333333</v>
      </c>
      <c r="AS40" s="1">
        <f t="shared" si="16"/>
        <v>0.13</v>
      </c>
      <c r="AT40" s="2">
        <f>$E$4/12</f>
        <v>1.86666666666667</v>
      </c>
      <c r="AU40" s="1">
        <f t="shared" si="17"/>
        <v>3557.58123479406</v>
      </c>
      <c r="AV40" s="1">
        <f>SUM(AU29:AU40)</f>
        <v>44014.5738560026</v>
      </c>
    </row>
    <row r="41" s="1" customFormat="1" spans="1:46">
      <c r="A41" s="6"/>
      <c r="B41" s="6"/>
      <c r="C41" s="9">
        <v>12</v>
      </c>
      <c r="D41" s="12">
        <v>-16.1341600487097</v>
      </c>
      <c r="E41" s="13">
        <f t="shared" si="18"/>
        <v>-8.4084351194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-15.88</v>
      </c>
      <c r="E44" s="9"/>
      <c r="F44" s="9"/>
      <c r="G44" s="6">
        <v>1</v>
      </c>
      <c r="H44" s="11">
        <f t="shared" ref="H44:H55" si="20">E45</f>
        <v>-15.88</v>
      </c>
      <c r="I44" s="11">
        <f t="shared" ref="I44:I55" si="21">H44+273.15</f>
        <v>257.27</v>
      </c>
      <c r="J44" s="11">
        <f t="shared" ref="J44:J55" si="22">EXP(($C$18*(I44-$C$16))/($C$19*I44*$C$16))</f>
        <v>0.00193037673506203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0.00118182811391791</v>
      </c>
      <c r="Q44" s="16">
        <f t="shared" ref="Q44:Q55" si="26">P44*$B$46</f>
        <v>0.000212729060505224</v>
      </c>
      <c r="R44" s="11">
        <f t="shared" ref="R44:R55" si="27">L44*$B$46</f>
        <v>0.1102008</v>
      </c>
      <c r="S44" s="17">
        <f t="shared" ref="S44:S55" si="28">Q44/R44</f>
        <v>0.00193037673506203</v>
      </c>
      <c r="T44" s="3">
        <v>0.01</v>
      </c>
      <c r="U44" s="18">
        <f t="shared" ref="U44:U55" si="29">S44*T44</f>
        <v>1.93037673506203e-5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0.0191193037673506</v>
      </c>
      <c r="AR44" s="25">
        <f t="shared" ref="AR44:AR55" si="35">$B$44/12</f>
        <v>61.2226666666667</v>
      </c>
      <c r="AS44" s="1">
        <f t="shared" ref="AS44:AS55" si="36">$B$46</f>
        <v>0.18</v>
      </c>
      <c r="AT44" s="2">
        <f>$E$3/12</f>
        <v>52.3</v>
      </c>
      <c r="AU44" s="1">
        <f t="shared" ref="AU44:AU55" si="37">AT44*10000*AS44*0.67*AR44*AQ44</f>
        <v>73830.0754365717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-16.2928607929032</v>
      </c>
      <c r="E45" s="13">
        <f t="shared" ref="E45:E56" si="38">D44</f>
        <v>-15.88</v>
      </c>
      <c r="F45" s="9" t="s">
        <v>109</v>
      </c>
      <c r="G45" s="6">
        <v>2</v>
      </c>
      <c r="H45" s="11">
        <f t="shared" si="20"/>
        <v>-16.2928607929032</v>
      </c>
      <c r="I45" s="11">
        <f t="shared" si="21"/>
        <v>256.857139207097</v>
      </c>
      <c r="J45" s="11">
        <f t="shared" si="22"/>
        <v>0.00181644677166737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1.22327150521942</v>
      </c>
      <c r="P45" s="11">
        <f t="shared" si="25"/>
        <v>0.0022220075765285</v>
      </c>
      <c r="Q45" s="16">
        <f t="shared" si="26"/>
        <v>0.000399961363775129</v>
      </c>
      <c r="R45" s="11">
        <f t="shared" si="27"/>
        <v>0.1102008</v>
      </c>
      <c r="S45" s="17">
        <f t="shared" si="28"/>
        <v>0.00362938711674624</v>
      </c>
      <c r="T45" s="3">
        <v>0.01</v>
      </c>
      <c r="U45" s="18">
        <f t="shared" si="29"/>
        <v>3.62938711674624e-5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0.0191362938711675</v>
      </c>
      <c r="AR45" s="25">
        <f t="shared" si="35"/>
        <v>61.2226666666667</v>
      </c>
      <c r="AS45" s="1">
        <f t="shared" si="36"/>
        <v>0.18</v>
      </c>
      <c r="AT45" s="2">
        <f>$E$3/12</f>
        <v>52.3</v>
      </c>
      <c r="AU45" s="1">
        <f t="shared" si="37"/>
        <v>73895.6835079605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2">
        <v>-11.9022758637857</v>
      </c>
      <c r="E46" s="13">
        <f t="shared" si="38"/>
        <v>-16.2928607929032</v>
      </c>
      <c r="F46" s="9" t="s">
        <v>109</v>
      </c>
      <c r="G46" s="6">
        <v>3</v>
      </c>
      <c r="H46" s="11">
        <f t="shared" si="20"/>
        <v>-11.9022758637857</v>
      </c>
      <c r="I46" s="11">
        <f t="shared" si="21"/>
        <v>261.247724136214</v>
      </c>
      <c r="J46" s="11">
        <f t="shared" si="22"/>
        <v>0.00343481235462314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1.83327616430955</v>
      </c>
      <c r="P46" s="11">
        <f t="shared" si="25"/>
        <v>0.00629695961860659</v>
      </c>
      <c r="Q46" s="16">
        <f t="shared" si="26"/>
        <v>0.00113345273134919</v>
      </c>
      <c r="R46" s="11">
        <f t="shared" si="27"/>
        <v>0.1102008</v>
      </c>
      <c r="S46" s="17">
        <f t="shared" si="28"/>
        <v>0.0102853403183025</v>
      </c>
      <c r="T46" s="3">
        <v>0.01</v>
      </c>
      <c r="U46" s="18">
        <f t="shared" si="29"/>
        <v>0.000102853403183025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0.019202853403183</v>
      </c>
      <c r="AR46" s="25">
        <f t="shared" si="35"/>
        <v>61.2226666666667</v>
      </c>
      <c r="AS46" s="1">
        <f t="shared" si="36"/>
        <v>0.18</v>
      </c>
      <c r="AT46" s="2">
        <f>$E$3/12</f>
        <v>52.3</v>
      </c>
      <c r="AU46" s="1">
        <f t="shared" si="37"/>
        <v>74152.7062180721</v>
      </c>
    </row>
    <row r="47" s="1" customFormat="1" spans="1:47">
      <c r="A47" s="6"/>
      <c r="B47" s="6"/>
      <c r="C47" s="9">
        <v>3</v>
      </c>
      <c r="D47" s="12">
        <v>-9.18704522748387</v>
      </c>
      <c r="E47" s="13">
        <f t="shared" si="38"/>
        <v>-11.9022758637857</v>
      </c>
      <c r="F47" s="9" t="s">
        <v>109</v>
      </c>
      <c r="G47" s="6">
        <v>4</v>
      </c>
      <c r="H47" s="11">
        <f t="shared" si="20"/>
        <v>-9.18704522748387</v>
      </c>
      <c r="I47" s="11">
        <f t="shared" si="21"/>
        <v>263.962954772516</v>
      </c>
      <c r="J47" s="11">
        <f t="shared" si="22"/>
        <v>0.00503966758678531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2.43920587135761</v>
      </c>
      <c r="P47" s="11">
        <f t="shared" si="25"/>
        <v>0.0122927867673774</v>
      </c>
      <c r="Q47" s="16">
        <f t="shared" si="26"/>
        <v>0.00221270161812793</v>
      </c>
      <c r="R47" s="11">
        <f t="shared" si="27"/>
        <v>0.1102008</v>
      </c>
      <c r="S47" s="17">
        <f t="shared" si="28"/>
        <v>0.0200788162892459</v>
      </c>
      <c r="T47" s="3">
        <v>0.01</v>
      </c>
      <c r="U47" s="18">
        <f t="shared" si="29"/>
        <v>0.000200788162892459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0.0193007881628925</v>
      </c>
      <c r="AR47" s="25">
        <f t="shared" si="35"/>
        <v>61.2226666666667</v>
      </c>
      <c r="AS47" s="1">
        <f t="shared" si="36"/>
        <v>0.18</v>
      </c>
      <c r="AT47" s="2">
        <f>$E$3/12</f>
        <v>52.3</v>
      </c>
      <c r="AU47" s="1">
        <f t="shared" si="37"/>
        <v>74530.8858204883</v>
      </c>
    </row>
    <row r="48" s="1" customFormat="1" spans="1:47">
      <c r="A48" s="6"/>
      <c r="B48" s="6"/>
      <c r="C48" s="9">
        <v>4</v>
      </c>
      <c r="D48" s="12">
        <v>-1.37221867616667</v>
      </c>
      <c r="E48" s="13">
        <f t="shared" si="38"/>
        <v>-9.18704522748387</v>
      </c>
      <c r="F48" s="9" t="s">
        <v>109</v>
      </c>
      <c r="G48" s="6">
        <v>5</v>
      </c>
      <c r="H48" s="11">
        <f t="shared" si="20"/>
        <v>-1.37221867616667</v>
      </c>
      <c r="I48" s="11">
        <f t="shared" si="21"/>
        <v>271.777781323833</v>
      </c>
      <c r="J48" s="11">
        <f t="shared" si="22"/>
        <v>0.0145560247131866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2.30556743036073</v>
      </c>
      <c r="O48" s="11">
        <f t="shared" si="39"/>
        <v>0.733572320896179</v>
      </c>
      <c r="P48" s="11">
        <f t="shared" si="25"/>
        <v>0.0106778968318744</v>
      </c>
      <c r="Q48" s="16">
        <f t="shared" si="26"/>
        <v>0.0019220214297374</v>
      </c>
      <c r="R48" s="11">
        <f t="shared" si="27"/>
        <v>0.1102008</v>
      </c>
      <c r="S48" s="17">
        <f t="shared" si="28"/>
        <v>0.0174410841821239</v>
      </c>
      <c r="T48" s="3">
        <v>0.01</v>
      </c>
      <c r="U48" s="18">
        <f t="shared" si="29"/>
        <v>0.000174410841821239</v>
      </c>
      <c r="V48" s="17"/>
      <c r="W48" s="3"/>
      <c r="X48" s="18"/>
      <c r="Y48" s="19">
        <v>0.02</v>
      </c>
      <c r="Z48" s="3">
        <v>0.29</v>
      </c>
      <c r="AA48" s="20">
        <f t="shared" si="30"/>
        <v>0.0058</v>
      </c>
      <c r="AB48" s="3">
        <v>0.01</v>
      </c>
      <c r="AC48" s="3">
        <v>0.28</v>
      </c>
      <c r="AD48" s="20">
        <f t="shared" si="31"/>
        <v>0.0028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0.0192744108418212</v>
      </c>
      <c r="AR48" s="25">
        <f t="shared" si="35"/>
        <v>61.2226666666667</v>
      </c>
      <c r="AS48" s="1">
        <f t="shared" si="36"/>
        <v>0.18</v>
      </c>
      <c r="AT48" s="2">
        <f>$E$3/12</f>
        <v>52.3</v>
      </c>
      <c r="AU48" s="1">
        <f t="shared" si="37"/>
        <v>74429.0285756743</v>
      </c>
    </row>
    <row r="49" s="1" customFormat="1" spans="1:47">
      <c r="A49" s="6"/>
      <c r="B49" s="6"/>
      <c r="C49" s="9">
        <v>5</v>
      </c>
      <c r="D49" s="12">
        <v>2.0309859066129</v>
      </c>
      <c r="E49" s="13">
        <f t="shared" si="38"/>
        <v>-1.37221867616667</v>
      </c>
      <c r="F49" s="9" t="s">
        <v>111</v>
      </c>
      <c r="G49" s="6">
        <v>6</v>
      </c>
      <c r="H49" s="11">
        <f t="shared" si="20"/>
        <v>2.0309859066129</v>
      </c>
      <c r="I49" s="11">
        <f t="shared" si="21"/>
        <v>275.180985906613</v>
      </c>
      <c r="J49" s="11">
        <f t="shared" si="22"/>
        <v>0.0226707163936295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1.33512109073097</v>
      </c>
      <c r="P49" s="11">
        <f t="shared" si="25"/>
        <v>0.0302681515991152</v>
      </c>
      <c r="Q49" s="16">
        <f t="shared" si="26"/>
        <v>0.00544826728784073</v>
      </c>
      <c r="R49" s="11">
        <f t="shared" si="27"/>
        <v>0.1102008</v>
      </c>
      <c r="S49" s="17">
        <f t="shared" si="28"/>
        <v>0.0494394531422706</v>
      </c>
      <c r="T49" s="3">
        <v>0.01</v>
      </c>
      <c r="U49" s="18">
        <f t="shared" si="29"/>
        <v>0.000494394531422706</v>
      </c>
      <c r="V49" s="17"/>
      <c r="W49" s="3"/>
      <c r="X49" s="18"/>
      <c r="Y49" s="19">
        <v>0.02</v>
      </c>
      <c r="Z49" s="3">
        <v>0.29</v>
      </c>
      <c r="AA49" s="20">
        <f t="shared" si="30"/>
        <v>0.0058</v>
      </c>
      <c r="AB49" s="3">
        <v>0.01</v>
      </c>
      <c r="AC49" s="3">
        <v>0.28</v>
      </c>
      <c r="AD49" s="20">
        <f t="shared" si="31"/>
        <v>0.0028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0.0195943945314227</v>
      </c>
      <c r="AR49" s="25">
        <f t="shared" si="35"/>
        <v>61.2226666666667</v>
      </c>
      <c r="AS49" s="1">
        <f t="shared" si="36"/>
        <v>0.18</v>
      </c>
      <c r="AT49" s="2">
        <f>$E$3/12</f>
        <v>52.3</v>
      </c>
      <c r="AU49" s="1">
        <f t="shared" si="37"/>
        <v>75664.6603868123</v>
      </c>
    </row>
    <row r="50" s="1" customFormat="1" spans="1:47">
      <c r="A50" s="6"/>
      <c r="B50" s="6"/>
      <c r="C50" s="9">
        <v>6</v>
      </c>
      <c r="D50" s="12">
        <v>7.08011410033333</v>
      </c>
      <c r="E50" s="13">
        <f t="shared" si="38"/>
        <v>2.0309859066129</v>
      </c>
      <c r="F50" s="9" t="s">
        <v>109</v>
      </c>
      <c r="G50" s="6">
        <v>7</v>
      </c>
      <c r="H50" s="11">
        <f t="shared" si="20"/>
        <v>7.08011410033333</v>
      </c>
      <c r="I50" s="11">
        <f t="shared" si="21"/>
        <v>280.230114100333</v>
      </c>
      <c r="J50" s="11">
        <f t="shared" si="22"/>
        <v>0.0428884081842686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1.91707960579852</v>
      </c>
      <c r="P50" s="11">
        <f t="shared" si="25"/>
        <v>0.0822204926552238</v>
      </c>
      <c r="Q50" s="16">
        <f t="shared" si="26"/>
        <v>0.0147996886779403</v>
      </c>
      <c r="R50" s="11">
        <f t="shared" si="27"/>
        <v>0.1102008</v>
      </c>
      <c r="S50" s="17">
        <f t="shared" si="28"/>
        <v>0.134297470417096</v>
      </c>
      <c r="T50" s="3">
        <v>0.01</v>
      </c>
      <c r="U50" s="18">
        <f t="shared" si="29"/>
        <v>0.00134297470417096</v>
      </c>
      <c r="V50" s="17"/>
      <c r="W50" s="3"/>
      <c r="X50" s="18"/>
      <c r="Y50" s="19">
        <v>0.02</v>
      </c>
      <c r="Z50" s="3">
        <v>0.29</v>
      </c>
      <c r="AA50" s="20">
        <f t="shared" si="30"/>
        <v>0.0058</v>
      </c>
      <c r="AB50" s="3">
        <v>0.01</v>
      </c>
      <c r="AC50" s="3">
        <v>0.28</v>
      </c>
      <c r="AD50" s="20">
        <f t="shared" si="31"/>
        <v>0.0028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0.020442974704171</v>
      </c>
      <c r="AR50" s="25">
        <f t="shared" si="35"/>
        <v>61.2226666666667</v>
      </c>
      <c r="AS50" s="1">
        <f t="shared" si="36"/>
        <v>0.18</v>
      </c>
      <c r="AT50" s="2">
        <f>$E$3/12</f>
        <v>52.3</v>
      </c>
      <c r="AU50" s="1">
        <f t="shared" si="37"/>
        <v>78941.4919561171</v>
      </c>
    </row>
    <row r="51" s="1" customFormat="1" spans="1:47">
      <c r="A51" s="6"/>
      <c r="B51" s="6"/>
      <c r="C51" s="9">
        <v>7</v>
      </c>
      <c r="D51" s="12">
        <v>8.754140283</v>
      </c>
      <c r="E51" s="13">
        <f t="shared" si="38"/>
        <v>7.08011410033333</v>
      </c>
      <c r="F51" s="9" t="s">
        <v>109</v>
      </c>
      <c r="G51" s="6">
        <v>8</v>
      </c>
      <c r="H51" s="11">
        <f t="shared" si="20"/>
        <v>8.754140283</v>
      </c>
      <c r="I51" s="11">
        <f t="shared" si="21"/>
        <v>281.904140283</v>
      </c>
      <c r="J51" s="11">
        <f t="shared" si="22"/>
        <v>0.0527166469387674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2.44708577980997</v>
      </c>
      <c r="P51" s="11">
        <f t="shared" si="25"/>
        <v>0.12900215708312</v>
      </c>
      <c r="Q51" s="16">
        <f t="shared" si="26"/>
        <v>0.0232203882749617</v>
      </c>
      <c r="R51" s="11">
        <f t="shared" si="27"/>
        <v>0.1102008</v>
      </c>
      <c r="S51" s="17">
        <f t="shared" si="28"/>
        <v>0.210709797705295</v>
      </c>
      <c r="T51" s="3">
        <v>0.01</v>
      </c>
      <c r="U51" s="18">
        <f t="shared" si="29"/>
        <v>0.00210709797705295</v>
      </c>
      <c r="V51" s="17"/>
      <c r="W51" s="3"/>
      <c r="X51" s="18"/>
      <c r="Y51" s="19">
        <v>0.02</v>
      </c>
      <c r="Z51" s="3">
        <v>0.29</v>
      </c>
      <c r="AA51" s="20">
        <f t="shared" si="30"/>
        <v>0.0058</v>
      </c>
      <c r="AB51" s="3">
        <v>0.01</v>
      </c>
      <c r="AC51" s="3">
        <v>0.28</v>
      </c>
      <c r="AD51" s="20">
        <f t="shared" si="31"/>
        <v>0.0028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0.0212070979770529</v>
      </c>
      <c r="AR51" s="25">
        <f t="shared" si="35"/>
        <v>61.2226666666667</v>
      </c>
      <c r="AS51" s="1">
        <f t="shared" si="36"/>
        <v>0.18</v>
      </c>
      <c r="AT51" s="2">
        <f>$E$3/12</f>
        <v>52.3</v>
      </c>
      <c r="AU51" s="1">
        <f t="shared" si="37"/>
        <v>81892.1893019094</v>
      </c>
    </row>
    <row r="52" s="1" customFormat="1" spans="1:47">
      <c r="A52" s="6"/>
      <c r="B52" s="6"/>
      <c r="C52" s="9">
        <v>8</v>
      </c>
      <c r="D52" s="12">
        <v>10.1921833283226</v>
      </c>
      <c r="E52" s="13">
        <f t="shared" si="38"/>
        <v>8.754140283</v>
      </c>
      <c r="F52" s="9" t="s">
        <v>109</v>
      </c>
      <c r="G52" s="6">
        <v>9</v>
      </c>
      <c r="H52" s="11">
        <f t="shared" si="20"/>
        <v>10.1921833283226</v>
      </c>
      <c r="I52" s="11">
        <f t="shared" si="21"/>
        <v>283.342183328323</v>
      </c>
      <c r="J52" s="11">
        <f t="shared" si="22"/>
        <v>0.0628171722261872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2.93031028939351</v>
      </c>
      <c r="P52" s="11">
        <f t="shared" si="25"/>
        <v>0.184073806125001</v>
      </c>
      <c r="Q52" s="16">
        <f t="shared" si="26"/>
        <v>0.0331332851025001</v>
      </c>
      <c r="R52" s="11">
        <f t="shared" si="27"/>
        <v>0.1102008</v>
      </c>
      <c r="S52" s="17">
        <f t="shared" si="28"/>
        <v>0.30066283640863</v>
      </c>
      <c r="T52" s="3">
        <v>0.01</v>
      </c>
      <c r="U52" s="18">
        <f t="shared" si="29"/>
        <v>0.0030066283640863</v>
      </c>
      <c r="V52" s="17"/>
      <c r="W52" s="3"/>
      <c r="X52" s="18"/>
      <c r="Y52" s="19">
        <v>0.02</v>
      </c>
      <c r="Z52" s="3">
        <v>0.29</v>
      </c>
      <c r="AA52" s="20">
        <f t="shared" si="30"/>
        <v>0.0058</v>
      </c>
      <c r="AB52" s="3">
        <v>0.01</v>
      </c>
      <c r="AC52" s="3">
        <v>0.28</v>
      </c>
      <c r="AD52" s="20">
        <f t="shared" si="31"/>
        <v>0.0028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0.0221066283640863</v>
      </c>
      <c r="AR52" s="25">
        <f t="shared" si="35"/>
        <v>61.2226666666667</v>
      </c>
      <c r="AS52" s="1">
        <f t="shared" si="36"/>
        <v>0.18</v>
      </c>
      <c r="AT52" s="2">
        <f>$E$3/12</f>
        <v>52.3</v>
      </c>
      <c r="AU52" s="1">
        <f t="shared" si="37"/>
        <v>85365.7674792471</v>
      </c>
    </row>
    <row r="53" s="1" customFormat="1" spans="1:47">
      <c r="A53" s="6"/>
      <c r="B53" s="6"/>
      <c r="C53" s="9">
        <v>9</v>
      </c>
      <c r="D53" s="12">
        <v>5.54860641526667</v>
      </c>
      <c r="E53" s="13">
        <f t="shared" si="38"/>
        <v>10.1921833283226</v>
      </c>
      <c r="F53" s="9" t="s">
        <v>109</v>
      </c>
      <c r="G53" s="6">
        <v>10</v>
      </c>
      <c r="H53" s="11">
        <f t="shared" si="20"/>
        <v>5.54860641526667</v>
      </c>
      <c r="I53" s="11">
        <f t="shared" si="21"/>
        <v>278.698606415267</v>
      </c>
      <c r="J53" s="11">
        <f t="shared" si="22"/>
        <v>0.0354338179139822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3.35846314993518</v>
      </c>
      <c r="P53" s="11">
        <f t="shared" si="25"/>
        <v>0.119003171725622</v>
      </c>
      <c r="Q53" s="16">
        <f t="shared" si="26"/>
        <v>0.021420570910612</v>
      </c>
      <c r="R53" s="11">
        <f t="shared" si="27"/>
        <v>0.1102008</v>
      </c>
      <c r="S53" s="17">
        <f t="shared" si="28"/>
        <v>0.194377635285878</v>
      </c>
      <c r="T53" s="3">
        <v>0.01</v>
      </c>
      <c r="U53" s="18">
        <f t="shared" si="29"/>
        <v>0.00194377635285878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0.0210437763528588</v>
      </c>
      <c r="AR53" s="25">
        <f t="shared" si="35"/>
        <v>61.2226666666667</v>
      </c>
      <c r="AS53" s="1">
        <f t="shared" si="36"/>
        <v>0.18</v>
      </c>
      <c r="AT53" s="2">
        <f>$E$3/12</f>
        <v>52.3</v>
      </c>
      <c r="AU53" s="1">
        <f t="shared" si="37"/>
        <v>81261.5152992676</v>
      </c>
    </row>
    <row r="54" s="1" customFormat="1" spans="1:47">
      <c r="A54" s="6"/>
      <c r="B54" s="6"/>
      <c r="C54" s="9">
        <v>10</v>
      </c>
      <c r="D54" s="12">
        <v>-2.62232479141936</v>
      </c>
      <c r="E54" s="13">
        <f t="shared" si="38"/>
        <v>5.54860641526667</v>
      </c>
      <c r="F54" s="9" t="s">
        <v>109</v>
      </c>
      <c r="G54" s="6">
        <v>11</v>
      </c>
      <c r="H54" s="11">
        <f t="shared" si="20"/>
        <v>-2.62232479141936</v>
      </c>
      <c r="I54" s="11">
        <f t="shared" si="21"/>
        <v>270.527675208581</v>
      </c>
      <c r="J54" s="11">
        <f t="shared" si="22"/>
        <v>0.0123351387757767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3.07748697929908</v>
      </c>
      <c r="O54" s="11">
        <f t="shared" si="39"/>
        <v>0.774199665577145</v>
      </c>
      <c r="P54" s="11">
        <f t="shared" si="25"/>
        <v>0.00954986031505399</v>
      </c>
      <c r="Q54" s="16">
        <f t="shared" si="26"/>
        <v>0.00171897485670972</v>
      </c>
      <c r="R54" s="11">
        <f t="shared" si="27"/>
        <v>0.1102008</v>
      </c>
      <c r="S54" s="17">
        <f t="shared" si="28"/>
        <v>0.0155985696719962</v>
      </c>
      <c r="T54" s="3">
        <v>0.01</v>
      </c>
      <c r="U54" s="18">
        <f t="shared" si="29"/>
        <v>0.000155985696719962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0.01925598569672</v>
      </c>
      <c r="AR54" s="25">
        <f t="shared" si="35"/>
        <v>61.2226666666667</v>
      </c>
      <c r="AS54" s="1">
        <f t="shared" si="36"/>
        <v>0.18</v>
      </c>
      <c r="AT54" s="2">
        <f>$E$3/12</f>
        <v>52.3</v>
      </c>
      <c r="AU54" s="1">
        <f t="shared" si="37"/>
        <v>74357.8790260197</v>
      </c>
    </row>
    <row r="55" s="1" customFormat="1" spans="1:48">
      <c r="A55" s="6"/>
      <c r="B55" s="6"/>
      <c r="C55" s="9">
        <v>11</v>
      </c>
      <c r="D55" s="12">
        <v>-8.4084351194</v>
      </c>
      <c r="E55" s="13">
        <f t="shared" si="38"/>
        <v>-2.62232479141936</v>
      </c>
      <c r="F55" s="9" t="s">
        <v>111</v>
      </c>
      <c r="G55" s="6">
        <v>12</v>
      </c>
      <c r="H55" s="11">
        <f t="shared" si="20"/>
        <v>-8.4084351194</v>
      </c>
      <c r="I55" s="11">
        <f t="shared" si="21"/>
        <v>264.7415648806</v>
      </c>
      <c r="J55" s="11">
        <f t="shared" si="22"/>
        <v>0.0056171553691543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1.37687647192876</v>
      </c>
      <c r="P55" s="11">
        <f t="shared" si="25"/>
        <v>0.00773412906695685</v>
      </c>
      <c r="Q55" s="16">
        <f t="shared" si="26"/>
        <v>0.00139214323205223</v>
      </c>
      <c r="R55" s="11">
        <f t="shared" si="27"/>
        <v>0.1102008</v>
      </c>
      <c r="S55" s="17">
        <f t="shared" si="28"/>
        <v>0.0126327869856864</v>
      </c>
      <c r="T55" s="3">
        <v>0.01</v>
      </c>
      <c r="U55" s="18">
        <f t="shared" si="29"/>
        <v>0.000126327869856864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0.0192263278698569</v>
      </c>
      <c r="AR55" s="25">
        <f t="shared" si="35"/>
        <v>61.2226666666667</v>
      </c>
      <c r="AS55" s="1">
        <f t="shared" si="36"/>
        <v>0.18</v>
      </c>
      <c r="AT55" s="2">
        <f>$E$3/12</f>
        <v>52.3</v>
      </c>
      <c r="AU55" s="1">
        <f t="shared" si="37"/>
        <v>74243.3539564235</v>
      </c>
      <c r="AV55" s="1">
        <f>SUM(AU44:AU55)</f>
        <v>922565.236964563</v>
      </c>
    </row>
    <row r="56" s="1" customFormat="1" spans="1:46">
      <c r="A56" s="6"/>
      <c r="B56" s="6"/>
      <c r="C56" s="9">
        <v>12</v>
      </c>
      <c r="D56" s="12">
        <v>-16.1341600487097</v>
      </c>
      <c r="E56" s="13">
        <f t="shared" si="38"/>
        <v>-8.4084351194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-15.88</v>
      </c>
      <c r="E60" s="9"/>
      <c r="F60" s="9"/>
      <c r="G60" s="6">
        <v>1</v>
      </c>
      <c r="H60" s="11">
        <f t="shared" ref="H60:H71" si="40">E61</f>
        <v>-15.88</v>
      </c>
      <c r="I60" s="11">
        <f t="shared" ref="I60:I71" si="41">H60+273.15</f>
        <v>257.27</v>
      </c>
      <c r="J60" s="11">
        <f t="shared" ref="J60:J71" si="42">EXP(($C$18*(I60-$C$16))/($C$19*I60*$C$16))</f>
        <v>0.00193037673506203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0.00266334078136508</v>
      </c>
      <c r="Q60" s="16">
        <f t="shared" ref="Q60:Q71" si="46">P60*$B$62</f>
        <v>0.000266334078136508</v>
      </c>
      <c r="R60" s="11">
        <f t="shared" ref="R60:R71" si="47">L60*$B$62</f>
        <v>0.13797</v>
      </c>
      <c r="S60" s="17">
        <f t="shared" ref="S60:S71" si="48">Q60/R60</f>
        <v>0.00193037673506203</v>
      </c>
      <c r="T60" s="3">
        <v>0.01</v>
      </c>
      <c r="U60" s="18">
        <f t="shared" ref="U60:U71" si="49">S60*T60</f>
        <v>1.93037673506203e-5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0.0123193037673506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-16.2928607929032</v>
      </c>
      <c r="E61" s="13">
        <f t="shared" ref="E61:E72" si="58">D60</f>
        <v>-15.88</v>
      </c>
      <c r="F61" s="9" t="s">
        <v>109</v>
      </c>
      <c r="G61" s="6">
        <v>2</v>
      </c>
      <c r="H61" s="11">
        <f t="shared" si="40"/>
        <v>-16.2928607929032</v>
      </c>
      <c r="I61" s="11">
        <f t="shared" si="41"/>
        <v>256.857139207097</v>
      </c>
      <c r="J61" s="11">
        <f t="shared" si="42"/>
        <v>0.00181644677166737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2.75673665921863</v>
      </c>
      <c r="P61" s="11">
        <f t="shared" si="45"/>
        <v>0.00500746540497479</v>
      </c>
      <c r="Q61" s="16">
        <f t="shared" si="46"/>
        <v>0.000500746540497479</v>
      </c>
      <c r="R61" s="11">
        <f t="shared" si="47"/>
        <v>0.13797</v>
      </c>
      <c r="S61" s="17">
        <f t="shared" si="48"/>
        <v>0.00362938711674624</v>
      </c>
      <c r="T61" s="3">
        <v>0.01</v>
      </c>
      <c r="U61" s="18">
        <f t="shared" si="49"/>
        <v>3.62938711674624e-5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0.0123362938711675</v>
      </c>
      <c r="AR61" s="25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-11.9022758637857</v>
      </c>
      <c r="E62" s="13">
        <f t="shared" si="58"/>
        <v>-16.2928607929032</v>
      </c>
      <c r="F62" s="9" t="s">
        <v>109</v>
      </c>
      <c r="G62" s="6">
        <v>3</v>
      </c>
      <c r="H62" s="11">
        <f t="shared" si="40"/>
        <v>-11.9022758637857</v>
      </c>
      <c r="I62" s="11">
        <f t="shared" si="41"/>
        <v>261.247724136214</v>
      </c>
      <c r="J62" s="11">
        <f t="shared" si="42"/>
        <v>0.00343481235462314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4.13142919381366</v>
      </c>
      <c r="P62" s="11">
        <f t="shared" si="45"/>
        <v>0.0141906840371619</v>
      </c>
      <c r="Q62" s="16">
        <f t="shared" si="46"/>
        <v>0.00141906840371619</v>
      </c>
      <c r="R62" s="11">
        <f t="shared" si="47"/>
        <v>0.13797</v>
      </c>
      <c r="S62" s="17">
        <f t="shared" si="48"/>
        <v>0.0102853403183025</v>
      </c>
      <c r="T62" s="3">
        <v>0.01</v>
      </c>
      <c r="U62" s="18">
        <f t="shared" si="49"/>
        <v>0.000102853403183025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0.012402853403183</v>
      </c>
      <c r="AR62" s="25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2">
        <v>-9.18704522748387</v>
      </c>
      <c r="E63" s="13">
        <f t="shared" si="58"/>
        <v>-11.9022758637857</v>
      </c>
      <c r="F63" s="9" t="s">
        <v>109</v>
      </c>
      <c r="G63" s="6">
        <v>4</v>
      </c>
      <c r="H63" s="11">
        <f t="shared" si="40"/>
        <v>-9.18704522748387</v>
      </c>
      <c r="I63" s="11">
        <f t="shared" si="41"/>
        <v>263.962954772516</v>
      </c>
      <c r="J63" s="11">
        <f t="shared" si="42"/>
        <v>0.00503966758678531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5.4969385097765</v>
      </c>
      <c r="P63" s="11">
        <f t="shared" si="45"/>
        <v>0.0277027428342725</v>
      </c>
      <c r="Q63" s="16">
        <f t="shared" si="46"/>
        <v>0.00277027428342726</v>
      </c>
      <c r="R63" s="11">
        <f t="shared" si="47"/>
        <v>0.13797</v>
      </c>
      <c r="S63" s="17">
        <f t="shared" si="48"/>
        <v>0.0200788162892459</v>
      </c>
      <c r="T63" s="3">
        <v>0.01</v>
      </c>
      <c r="U63" s="18">
        <f t="shared" si="49"/>
        <v>0.000200788162892459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0.0125007881628925</v>
      </c>
      <c r="AR63" s="25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2">
        <v>-1.37221867616667</v>
      </c>
      <c r="E64" s="13">
        <f t="shared" si="58"/>
        <v>-9.18704522748387</v>
      </c>
      <c r="F64" s="9" t="s">
        <v>109</v>
      </c>
      <c r="G64" s="6">
        <v>5</v>
      </c>
      <c r="H64" s="11">
        <f t="shared" si="40"/>
        <v>-1.37221867616667</v>
      </c>
      <c r="I64" s="11">
        <f t="shared" si="41"/>
        <v>271.777781323833</v>
      </c>
      <c r="J64" s="11">
        <f t="shared" si="42"/>
        <v>0.0145560247131866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5.19577397859511</v>
      </c>
      <c r="O64" s="11">
        <f t="shared" si="59"/>
        <v>1.65316178834711</v>
      </c>
      <c r="P64" s="11">
        <f t="shared" si="45"/>
        <v>0.0240634638460763</v>
      </c>
      <c r="Q64" s="16">
        <f t="shared" si="46"/>
        <v>0.00240634638460763</v>
      </c>
      <c r="R64" s="11">
        <f t="shared" si="47"/>
        <v>0.13797</v>
      </c>
      <c r="S64" s="17">
        <f t="shared" si="48"/>
        <v>0.0174410841821239</v>
      </c>
      <c r="T64" s="3">
        <v>0.01</v>
      </c>
      <c r="U64" s="18">
        <f t="shared" si="49"/>
        <v>0.000174410841821239</v>
      </c>
      <c r="V64" s="17"/>
      <c r="W64" s="3"/>
      <c r="X64" s="18"/>
      <c r="Y64" s="19">
        <v>0.02</v>
      </c>
      <c r="Z64" s="3">
        <v>0.06</v>
      </c>
      <c r="AA64" s="20">
        <f t="shared" si="50"/>
        <v>0.0012</v>
      </c>
      <c r="AB64" s="3">
        <v>0.01</v>
      </c>
      <c r="AC64" s="3">
        <v>0.63</v>
      </c>
      <c r="AD64" s="20">
        <f t="shared" si="51"/>
        <v>0.0063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0.0124744108418212</v>
      </c>
      <c r="AR64" s="25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2">
        <v>2.0309859066129</v>
      </c>
      <c r="E65" s="13">
        <f t="shared" si="58"/>
        <v>-1.37221867616667</v>
      </c>
      <c r="F65" s="9" t="s">
        <v>111</v>
      </c>
      <c r="G65" s="6">
        <v>6</v>
      </c>
      <c r="H65" s="11">
        <f t="shared" si="40"/>
        <v>2.0309859066129</v>
      </c>
      <c r="I65" s="11">
        <f t="shared" si="41"/>
        <v>275.180985906613</v>
      </c>
      <c r="J65" s="11">
        <f t="shared" si="42"/>
        <v>0.0226707163936295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3.00879832450103</v>
      </c>
      <c r="P65" s="11">
        <f t="shared" si="45"/>
        <v>0.0682116135003907</v>
      </c>
      <c r="Q65" s="16">
        <f t="shared" si="46"/>
        <v>0.00682116135003907</v>
      </c>
      <c r="R65" s="11">
        <f t="shared" si="47"/>
        <v>0.13797</v>
      </c>
      <c r="S65" s="17">
        <f t="shared" si="48"/>
        <v>0.0494394531422706</v>
      </c>
      <c r="T65" s="3">
        <v>0.01</v>
      </c>
      <c r="U65" s="18">
        <f t="shared" si="49"/>
        <v>0.000494394531422706</v>
      </c>
      <c r="V65" s="17"/>
      <c r="W65" s="3"/>
      <c r="X65" s="18"/>
      <c r="Y65" s="19">
        <v>0.02</v>
      </c>
      <c r="Z65" s="3">
        <v>0.06</v>
      </c>
      <c r="AA65" s="20">
        <f t="shared" si="50"/>
        <v>0.0012</v>
      </c>
      <c r="AB65" s="3">
        <v>0.01</v>
      </c>
      <c r="AC65" s="3">
        <v>0.63</v>
      </c>
      <c r="AD65" s="20">
        <f t="shared" si="51"/>
        <v>0.0063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0.0127943945314227</v>
      </c>
      <c r="AR65" s="25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2">
        <v>7.08011410033333</v>
      </c>
      <c r="E66" s="13">
        <f t="shared" si="58"/>
        <v>2.0309859066129</v>
      </c>
      <c r="F66" s="9" t="s">
        <v>109</v>
      </c>
      <c r="G66" s="6">
        <v>7</v>
      </c>
      <c r="H66" s="11">
        <f t="shared" si="40"/>
        <v>7.08011410033333</v>
      </c>
      <c r="I66" s="11">
        <f t="shared" si="41"/>
        <v>280.230114100333</v>
      </c>
      <c r="J66" s="11">
        <f t="shared" si="42"/>
        <v>0.0428884081842686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4.32028671100064</v>
      </c>
      <c r="P66" s="11">
        <f t="shared" si="45"/>
        <v>0.185290219934467</v>
      </c>
      <c r="Q66" s="16">
        <f t="shared" si="46"/>
        <v>0.0185290219934467</v>
      </c>
      <c r="R66" s="11">
        <f t="shared" si="47"/>
        <v>0.13797</v>
      </c>
      <c r="S66" s="17">
        <f t="shared" si="48"/>
        <v>0.134297470417096</v>
      </c>
      <c r="T66" s="3">
        <v>0.01</v>
      </c>
      <c r="U66" s="18">
        <f t="shared" si="49"/>
        <v>0.00134297470417096</v>
      </c>
      <c r="V66" s="17"/>
      <c r="W66" s="3"/>
      <c r="X66" s="18"/>
      <c r="Y66" s="19">
        <v>0.02</v>
      </c>
      <c r="Z66" s="3">
        <v>0.06</v>
      </c>
      <c r="AA66" s="20">
        <f t="shared" si="50"/>
        <v>0.0012</v>
      </c>
      <c r="AB66" s="3">
        <v>0.01</v>
      </c>
      <c r="AC66" s="3">
        <v>0.63</v>
      </c>
      <c r="AD66" s="20">
        <f t="shared" si="51"/>
        <v>0.0063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0.013642974704171</v>
      </c>
      <c r="AR66" s="25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2">
        <v>8.754140283</v>
      </c>
      <c r="E67" s="13">
        <f t="shared" si="58"/>
        <v>7.08011410033333</v>
      </c>
      <c r="F67" s="9" t="s">
        <v>109</v>
      </c>
      <c r="G67" s="6">
        <v>8</v>
      </c>
      <c r="H67" s="11">
        <f t="shared" si="40"/>
        <v>8.754140283</v>
      </c>
      <c r="I67" s="11">
        <f t="shared" si="41"/>
        <v>281.904140283</v>
      </c>
      <c r="J67" s="11">
        <f t="shared" si="42"/>
        <v>0.0527166469387674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5.51469649106618</v>
      </c>
      <c r="P67" s="11">
        <f t="shared" si="45"/>
        <v>0.290716307893995</v>
      </c>
      <c r="Q67" s="16">
        <f t="shared" si="46"/>
        <v>0.0290716307893995</v>
      </c>
      <c r="R67" s="11">
        <f t="shared" si="47"/>
        <v>0.13797</v>
      </c>
      <c r="S67" s="17">
        <f t="shared" si="48"/>
        <v>0.210709797705295</v>
      </c>
      <c r="T67" s="3">
        <v>0.01</v>
      </c>
      <c r="U67" s="18">
        <f t="shared" si="49"/>
        <v>0.00210709797705295</v>
      </c>
      <c r="V67" s="17"/>
      <c r="W67" s="3"/>
      <c r="X67" s="18"/>
      <c r="Y67" s="19">
        <v>0.02</v>
      </c>
      <c r="Z67" s="3">
        <v>0.06</v>
      </c>
      <c r="AA67" s="20">
        <f t="shared" si="50"/>
        <v>0.0012</v>
      </c>
      <c r="AB67" s="3">
        <v>0.01</v>
      </c>
      <c r="AC67" s="3">
        <v>0.63</v>
      </c>
      <c r="AD67" s="20">
        <f t="shared" si="51"/>
        <v>0.0063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0.0144070979770529</v>
      </c>
      <c r="AR67" s="25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2">
        <v>10.1921833283226</v>
      </c>
      <c r="E68" s="13">
        <f t="shared" si="58"/>
        <v>8.754140283</v>
      </c>
      <c r="F68" s="9" t="s">
        <v>109</v>
      </c>
      <c r="G68" s="6">
        <v>9</v>
      </c>
      <c r="H68" s="11">
        <f t="shared" si="40"/>
        <v>10.1921833283226</v>
      </c>
      <c r="I68" s="11">
        <f t="shared" si="41"/>
        <v>283.342183328323</v>
      </c>
      <c r="J68" s="11">
        <f t="shared" si="42"/>
        <v>0.0628171722261872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6.60368018317218</v>
      </c>
      <c r="P68" s="11">
        <f t="shared" si="45"/>
        <v>0.414824515392986</v>
      </c>
      <c r="Q68" s="16">
        <f t="shared" si="46"/>
        <v>0.0414824515392986</v>
      </c>
      <c r="R68" s="11">
        <f t="shared" si="47"/>
        <v>0.13797</v>
      </c>
      <c r="S68" s="17">
        <f t="shared" si="48"/>
        <v>0.30066283640863</v>
      </c>
      <c r="T68" s="3">
        <v>0.01</v>
      </c>
      <c r="U68" s="18">
        <f t="shared" si="49"/>
        <v>0.0030066283640863</v>
      </c>
      <c r="V68" s="17"/>
      <c r="W68" s="3"/>
      <c r="X68" s="18"/>
      <c r="Y68" s="19">
        <v>0.02</v>
      </c>
      <c r="Z68" s="3">
        <v>0.06</v>
      </c>
      <c r="AA68" s="20">
        <f t="shared" si="50"/>
        <v>0.0012</v>
      </c>
      <c r="AB68" s="3">
        <v>0.01</v>
      </c>
      <c r="AC68" s="3">
        <v>0.63</v>
      </c>
      <c r="AD68" s="20">
        <f t="shared" si="51"/>
        <v>0.0063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0.0153066283640863</v>
      </c>
      <c r="AR68" s="25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2">
        <v>5.54860641526667</v>
      </c>
      <c r="E69" s="13">
        <f t="shared" si="58"/>
        <v>10.1921833283226</v>
      </c>
      <c r="F69" s="9" t="s">
        <v>109</v>
      </c>
      <c r="G69" s="6">
        <v>10</v>
      </c>
      <c r="H69" s="11">
        <f t="shared" si="40"/>
        <v>5.54860641526667</v>
      </c>
      <c r="I69" s="11">
        <f t="shared" si="41"/>
        <v>278.698606415267</v>
      </c>
      <c r="J69" s="11">
        <f t="shared" si="42"/>
        <v>0.0354338179139822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7.56855566777919</v>
      </c>
      <c r="P69" s="11">
        <f t="shared" si="45"/>
        <v>0.268182823403926</v>
      </c>
      <c r="Q69" s="16">
        <f t="shared" si="46"/>
        <v>0.0268182823403926</v>
      </c>
      <c r="R69" s="11">
        <f t="shared" si="47"/>
        <v>0.13797</v>
      </c>
      <c r="S69" s="17">
        <f t="shared" si="48"/>
        <v>0.194377635285878</v>
      </c>
      <c r="T69" s="3">
        <v>0.01</v>
      </c>
      <c r="U69" s="18">
        <f t="shared" si="49"/>
        <v>0.00194377635285878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0.0142437763528588</v>
      </c>
      <c r="AR69" s="25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2">
        <v>-2.62232479141936</v>
      </c>
      <c r="E70" s="13">
        <f t="shared" si="58"/>
        <v>5.54860641526667</v>
      </c>
      <c r="F70" s="9" t="s">
        <v>109</v>
      </c>
      <c r="G70" s="6">
        <v>11</v>
      </c>
      <c r="H70" s="11">
        <f t="shared" si="40"/>
        <v>-2.62232479141936</v>
      </c>
      <c r="I70" s="11">
        <f t="shared" si="41"/>
        <v>270.527675208581</v>
      </c>
      <c r="J70" s="11">
        <f t="shared" si="42"/>
        <v>0.0123351387757767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6.9353542021565</v>
      </c>
      <c r="O70" s="11">
        <f t="shared" si="59"/>
        <v>1.74471864221876</v>
      </c>
      <c r="P70" s="11">
        <f t="shared" si="45"/>
        <v>0.0215213465764531</v>
      </c>
      <c r="Q70" s="16">
        <f t="shared" si="46"/>
        <v>0.00215213465764531</v>
      </c>
      <c r="R70" s="11">
        <f t="shared" si="47"/>
        <v>0.13797</v>
      </c>
      <c r="S70" s="17">
        <f t="shared" si="48"/>
        <v>0.0155985696719962</v>
      </c>
      <c r="T70" s="3">
        <v>0.01</v>
      </c>
      <c r="U70" s="18">
        <f t="shared" si="49"/>
        <v>0.000155985696719962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0.01245598569672</v>
      </c>
      <c r="AR70" s="25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2">
        <v>-8.4084351194</v>
      </c>
      <c r="E71" s="13">
        <f t="shared" si="58"/>
        <v>-2.62232479141936</v>
      </c>
      <c r="F71" s="9" t="s">
        <v>111</v>
      </c>
      <c r="G71" s="6">
        <v>12</v>
      </c>
      <c r="H71" s="11">
        <f t="shared" si="40"/>
        <v>-8.4084351194</v>
      </c>
      <c r="I71" s="11">
        <f t="shared" si="41"/>
        <v>264.7415648806</v>
      </c>
      <c r="J71" s="11">
        <f t="shared" si="42"/>
        <v>0.0056171553691543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3.10289729564231</v>
      </c>
      <c r="P71" s="11">
        <f t="shared" si="45"/>
        <v>0.0174294562041515</v>
      </c>
      <c r="Q71" s="16">
        <f t="shared" si="46"/>
        <v>0.00174294562041516</v>
      </c>
      <c r="R71" s="11">
        <f t="shared" si="47"/>
        <v>0.13797</v>
      </c>
      <c r="S71" s="17">
        <f t="shared" si="48"/>
        <v>0.0126327869856864</v>
      </c>
      <c r="T71" s="3">
        <v>0.01</v>
      </c>
      <c r="U71" s="18">
        <f t="shared" si="49"/>
        <v>0.000126327869856864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0.0124263278698569</v>
      </c>
      <c r="AR71" s="25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-16.1341600487097</v>
      </c>
      <c r="E72" s="13">
        <f t="shared" si="58"/>
        <v>-8.4084351194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-15.88</v>
      </c>
      <c r="E76" s="9"/>
      <c r="F76" s="9"/>
      <c r="G76" s="6">
        <v>1</v>
      </c>
      <c r="H76" s="11">
        <f t="shared" ref="H76:H87" si="60">E77</f>
        <v>-15.88</v>
      </c>
      <c r="I76" s="11">
        <f t="shared" ref="I76:I87" si="61">H76+273.15</f>
        <v>257.27</v>
      </c>
      <c r="J76" s="11">
        <f t="shared" ref="J76:J87" si="62">EXP(($C$18*(I76-$C$16))/($C$19*I76*$C$16))</f>
        <v>0.00193037673506203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0.000151075304904153</v>
      </c>
      <c r="Q76" s="16">
        <f t="shared" ref="Q76:Q87" si="66">P76*$B$78</f>
        <v>2.8704307931789e-5</v>
      </c>
      <c r="R76" s="11">
        <f t="shared" ref="R76:R87" si="67">L76*$B$78</f>
        <v>0.0148697958333333</v>
      </c>
      <c r="S76" s="17">
        <f t="shared" ref="S76:S87" si="68">Q76/R76</f>
        <v>0.00193037673506203</v>
      </c>
      <c r="T76" s="3">
        <v>0.01</v>
      </c>
      <c r="U76" s="18">
        <f t="shared" ref="U76:U87" si="69">S76*T76</f>
        <v>1.93037673506203e-5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0.0116193037673506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741.15</v>
      </c>
      <c r="AU76" s="1">
        <f t="shared" ref="AU76:AU87" si="77">AT76*10000*AS76*0.67*AR76*AQ76</f>
        <v>85795.7997669509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-16.2928607929032</v>
      </c>
      <c r="E77" s="13">
        <f t="shared" ref="E77:E88" si="78">D76</f>
        <v>-15.88</v>
      </c>
      <c r="F77" s="9" t="s">
        <v>109</v>
      </c>
      <c r="G77" s="6">
        <v>2</v>
      </c>
      <c r="H77" s="11">
        <f t="shared" si="60"/>
        <v>-16.2928607929032</v>
      </c>
      <c r="I77" s="11">
        <f t="shared" si="61"/>
        <v>256.857139207097</v>
      </c>
      <c r="J77" s="11">
        <f t="shared" si="62"/>
        <v>0.00181644677166737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0.156373091361762</v>
      </c>
      <c r="P77" s="11">
        <f t="shared" si="65"/>
        <v>0.000284043396979721</v>
      </c>
      <c r="Q77" s="16">
        <f t="shared" si="66"/>
        <v>5.39682454261469e-5</v>
      </c>
      <c r="R77" s="11">
        <f t="shared" si="67"/>
        <v>0.0148697958333333</v>
      </c>
      <c r="S77" s="17">
        <f t="shared" si="68"/>
        <v>0.00362938711674625</v>
      </c>
      <c r="T77" s="3">
        <v>0.01</v>
      </c>
      <c r="U77" s="18">
        <f t="shared" si="69"/>
        <v>3.62938711674625e-5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0.0116362938711675</v>
      </c>
      <c r="AR77" s="25">
        <f t="shared" si="74"/>
        <v>7.82620833333333</v>
      </c>
      <c r="AS77" s="1">
        <f t="shared" si="75"/>
        <v>0.19</v>
      </c>
      <c r="AT77" s="2">
        <f t="shared" si="76"/>
        <v>741.15</v>
      </c>
      <c r="AU77" s="1">
        <f t="shared" si="77"/>
        <v>85921.2530276863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2">
        <v>-11.9022758637857</v>
      </c>
      <c r="E78" s="13">
        <f t="shared" si="78"/>
        <v>-16.2928607929032</v>
      </c>
      <c r="F78" s="9" t="s">
        <v>109</v>
      </c>
      <c r="G78" s="6">
        <v>3</v>
      </c>
      <c r="H78" s="11">
        <f t="shared" si="60"/>
        <v>-11.9022758637857</v>
      </c>
      <c r="I78" s="11">
        <f t="shared" si="61"/>
        <v>261.247724136214</v>
      </c>
      <c r="J78" s="11">
        <f t="shared" si="62"/>
        <v>0.00343481235462314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0.234351131298116</v>
      </c>
      <c r="P78" s="11">
        <f t="shared" si="65"/>
        <v>0.00080495216110268</v>
      </c>
      <c r="Q78" s="16">
        <f t="shared" si="66"/>
        <v>0.000152940910609509</v>
      </c>
      <c r="R78" s="11">
        <f t="shared" si="67"/>
        <v>0.0148697958333333</v>
      </c>
      <c r="S78" s="17">
        <f t="shared" si="68"/>
        <v>0.0102853403183025</v>
      </c>
      <c r="T78" s="3">
        <v>0.01</v>
      </c>
      <c r="U78" s="18">
        <f t="shared" si="69"/>
        <v>0.000102853403183025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0.011702853403183</v>
      </c>
      <c r="AR78" s="25">
        <f t="shared" si="74"/>
        <v>7.82620833333333</v>
      </c>
      <c r="AS78" s="1">
        <f t="shared" si="75"/>
        <v>0.19</v>
      </c>
      <c r="AT78" s="2">
        <f t="shared" si="76"/>
        <v>741.15</v>
      </c>
      <c r="AU78" s="1">
        <f t="shared" si="77"/>
        <v>86412.7220860507</v>
      </c>
    </row>
    <row r="79" s="1" customFormat="1" spans="1:47">
      <c r="A79" s="6"/>
      <c r="B79" s="6"/>
      <c r="C79" s="9">
        <v>3</v>
      </c>
      <c r="D79" s="12">
        <v>-9.18704522748387</v>
      </c>
      <c r="E79" s="13">
        <f t="shared" si="78"/>
        <v>-11.9022758637857</v>
      </c>
      <c r="F79" s="9" t="s">
        <v>109</v>
      </c>
      <c r="G79" s="6">
        <v>4</v>
      </c>
      <c r="H79" s="11">
        <f t="shared" si="60"/>
        <v>-9.18704522748387</v>
      </c>
      <c r="I79" s="11">
        <f t="shared" si="61"/>
        <v>263.962954772516</v>
      </c>
      <c r="J79" s="11">
        <f t="shared" si="62"/>
        <v>0.00503966758678531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0.311808262470347</v>
      </c>
      <c r="P79" s="11">
        <f t="shared" si="65"/>
        <v>0.00157140999366365</v>
      </c>
      <c r="Q79" s="16">
        <f t="shared" si="66"/>
        <v>0.000298567898796094</v>
      </c>
      <c r="R79" s="11">
        <f t="shared" si="67"/>
        <v>0.0148697958333333</v>
      </c>
      <c r="S79" s="17">
        <f t="shared" si="68"/>
        <v>0.0200788162892459</v>
      </c>
      <c r="T79" s="3">
        <v>0.01</v>
      </c>
      <c r="U79" s="18">
        <f t="shared" si="69"/>
        <v>0.000200788162892459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0.0118007881628925</v>
      </c>
      <c r="AR79" s="25">
        <f t="shared" si="74"/>
        <v>7.82620833333333</v>
      </c>
      <c r="AS79" s="1">
        <f t="shared" si="75"/>
        <v>0.19</v>
      </c>
      <c r="AT79" s="2">
        <f t="shared" si="76"/>
        <v>741.15</v>
      </c>
      <c r="AU79" s="1">
        <f t="shared" si="77"/>
        <v>87135.8627494237</v>
      </c>
    </row>
    <row r="80" s="1" customFormat="1" spans="1:47">
      <c r="A80" s="6"/>
      <c r="B80" s="6"/>
      <c r="C80" s="9">
        <v>4</v>
      </c>
      <c r="D80" s="12">
        <v>-1.37221867616667</v>
      </c>
      <c r="E80" s="13">
        <f t="shared" si="78"/>
        <v>-9.18704522748387</v>
      </c>
      <c r="F80" s="9" t="s">
        <v>109</v>
      </c>
      <c r="G80" s="6">
        <v>5</v>
      </c>
      <c r="H80" s="11">
        <f t="shared" si="60"/>
        <v>-1.37221867616667</v>
      </c>
      <c r="I80" s="11">
        <f t="shared" si="61"/>
        <v>271.777781323833</v>
      </c>
      <c r="J80" s="11">
        <f t="shared" si="62"/>
        <v>0.0145560247131866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0.294725009852849</v>
      </c>
      <c r="O80" s="11">
        <f t="shared" si="79"/>
        <v>0.0937739259571674</v>
      </c>
      <c r="P80" s="11">
        <f t="shared" si="65"/>
        <v>0.00136497558368506</v>
      </c>
      <c r="Q80" s="16">
        <f t="shared" si="66"/>
        <v>0.000259345360900162</v>
      </c>
      <c r="R80" s="11">
        <f t="shared" si="67"/>
        <v>0.0148697958333333</v>
      </c>
      <c r="S80" s="17">
        <f t="shared" si="68"/>
        <v>0.0174410841821239</v>
      </c>
      <c r="T80" s="3">
        <v>0.01</v>
      </c>
      <c r="U80" s="18">
        <f t="shared" si="69"/>
        <v>0.000174410841821239</v>
      </c>
      <c r="V80" s="17"/>
      <c r="W80" s="3"/>
      <c r="X80" s="18"/>
      <c r="Y80" s="19">
        <v>0.02</v>
      </c>
      <c r="Z80" s="3">
        <v>0.17</v>
      </c>
      <c r="AA80" s="20">
        <f t="shared" si="70"/>
        <v>0.0034</v>
      </c>
      <c r="AB80" s="3">
        <v>0.01</v>
      </c>
      <c r="AC80" s="3">
        <v>0.03</v>
      </c>
      <c r="AD80" s="20">
        <f t="shared" si="71"/>
        <v>0.0003</v>
      </c>
      <c r="AE80" s="17"/>
      <c r="AF80" s="3"/>
      <c r="AG80" s="18"/>
      <c r="AH80" s="17"/>
      <c r="AI80" s="3"/>
      <c r="AJ80" s="18"/>
      <c r="AL80" s="20"/>
      <c r="AM80" s="20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0.0117744108418212</v>
      </c>
      <c r="AR80" s="25">
        <f t="shared" si="74"/>
        <v>7.82620833333333</v>
      </c>
      <c r="AS80" s="1">
        <f t="shared" si="75"/>
        <v>0.19</v>
      </c>
      <c r="AT80" s="2">
        <f t="shared" si="76"/>
        <v>741.15</v>
      </c>
      <c r="AU80" s="1">
        <f t="shared" si="77"/>
        <v>86941.0951968812</v>
      </c>
    </row>
    <row r="81" s="1" customFormat="1" spans="1:47">
      <c r="A81" s="6"/>
      <c r="B81" s="6"/>
      <c r="C81" s="9">
        <v>5</v>
      </c>
      <c r="D81" s="12">
        <v>2.0309859066129</v>
      </c>
      <c r="E81" s="13">
        <f t="shared" si="78"/>
        <v>-1.37221867616667</v>
      </c>
      <c r="F81" s="9" t="s">
        <v>111</v>
      </c>
      <c r="G81" s="6">
        <v>6</v>
      </c>
      <c r="H81" s="11">
        <f t="shared" si="60"/>
        <v>2.0309859066129</v>
      </c>
      <c r="I81" s="11">
        <f t="shared" si="61"/>
        <v>275.180985906613</v>
      </c>
      <c r="J81" s="11">
        <f t="shared" si="62"/>
        <v>0.0226707163936295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0.170671033706816</v>
      </c>
      <c r="P81" s="11">
        <f t="shared" si="65"/>
        <v>0.00386923460177481</v>
      </c>
      <c r="Q81" s="16">
        <f t="shared" si="66"/>
        <v>0.000735154574337213</v>
      </c>
      <c r="R81" s="11">
        <f t="shared" si="67"/>
        <v>0.0148697958333333</v>
      </c>
      <c r="S81" s="17">
        <f t="shared" si="68"/>
        <v>0.0494394531422707</v>
      </c>
      <c r="T81" s="3">
        <v>0.01</v>
      </c>
      <c r="U81" s="18">
        <f t="shared" si="69"/>
        <v>0.000494394531422707</v>
      </c>
      <c r="V81" s="17"/>
      <c r="W81" s="3"/>
      <c r="X81" s="18"/>
      <c r="Y81" s="19">
        <v>0.02</v>
      </c>
      <c r="Z81" s="3">
        <v>0.17</v>
      </c>
      <c r="AA81" s="20">
        <f t="shared" si="70"/>
        <v>0.0034</v>
      </c>
      <c r="AB81" s="3">
        <v>0.01</v>
      </c>
      <c r="AC81" s="3">
        <v>0.03</v>
      </c>
      <c r="AD81" s="20">
        <f t="shared" si="71"/>
        <v>0.0003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</v>
      </c>
      <c r="AO81" s="3">
        <v>0.79</v>
      </c>
      <c r="AP81" s="3">
        <f t="shared" si="72"/>
        <v>0.0079</v>
      </c>
      <c r="AQ81" s="1">
        <f t="shared" si="73"/>
        <v>0.0120943945314227</v>
      </c>
      <c r="AR81" s="25">
        <f t="shared" si="74"/>
        <v>7.82620833333333</v>
      </c>
      <c r="AS81" s="1">
        <f t="shared" si="75"/>
        <v>0.19</v>
      </c>
      <c r="AT81" s="2">
        <f t="shared" si="76"/>
        <v>741.15</v>
      </c>
      <c r="AU81" s="1">
        <f t="shared" si="77"/>
        <v>89303.8233870916</v>
      </c>
    </row>
    <row r="82" s="1" customFormat="1" spans="1:47">
      <c r="A82" s="6"/>
      <c r="B82" s="6"/>
      <c r="C82" s="9">
        <v>6</v>
      </c>
      <c r="D82" s="12">
        <v>7.08011410033333</v>
      </c>
      <c r="E82" s="13">
        <f t="shared" si="78"/>
        <v>2.0309859066129</v>
      </c>
      <c r="F82" s="9" t="s">
        <v>109</v>
      </c>
      <c r="G82" s="6">
        <v>7</v>
      </c>
      <c r="H82" s="11">
        <f t="shared" si="60"/>
        <v>7.08011410033333</v>
      </c>
      <c r="I82" s="11">
        <f t="shared" si="61"/>
        <v>280.230114100333</v>
      </c>
      <c r="J82" s="11">
        <f t="shared" si="62"/>
        <v>0.0428884081842686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0.245063882438374</v>
      </c>
      <c r="P82" s="11">
        <f t="shared" si="65"/>
        <v>0.0105103998212386</v>
      </c>
      <c r="Q82" s="16">
        <f t="shared" si="66"/>
        <v>0.00199697596603534</v>
      </c>
      <c r="R82" s="11">
        <f t="shared" si="67"/>
        <v>0.0148697958333333</v>
      </c>
      <c r="S82" s="17">
        <f t="shared" si="68"/>
        <v>0.134297470417096</v>
      </c>
      <c r="T82" s="3">
        <v>0.01</v>
      </c>
      <c r="U82" s="18">
        <f t="shared" si="69"/>
        <v>0.00134297470417096</v>
      </c>
      <c r="V82" s="17"/>
      <c r="W82" s="3"/>
      <c r="X82" s="18"/>
      <c r="Y82" s="19">
        <v>0.02</v>
      </c>
      <c r="Z82" s="3">
        <v>0.17</v>
      </c>
      <c r="AA82" s="20">
        <f t="shared" si="70"/>
        <v>0.0034</v>
      </c>
      <c r="AB82" s="3">
        <v>0.01</v>
      </c>
      <c r="AC82" s="3">
        <v>0.03</v>
      </c>
      <c r="AD82" s="20">
        <f t="shared" si="71"/>
        <v>0.0003</v>
      </c>
      <c r="AE82" s="17"/>
      <c r="AF82" s="3"/>
      <c r="AG82" s="18"/>
      <c r="AH82" s="17"/>
      <c r="AI82" s="3"/>
      <c r="AJ82" s="18"/>
      <c r="AL82" s="20"/>
      <c r="AM82" s="20"/>
      <c r="AN82" s="3">
        <v>0.01</v>
      </c>
      <c r="AO82" s="3">
        <v>0.79</v>
      </c>
      <c r="AP82" s="3">
        <f t="shared" si="72"/>
        <v>0.0079</v>
      </c>
      <c r="AQ82" s="1">
        <f t="shared" si="73"/>
        <v>0.012942974704171</v>
      </c>
      <c r="AR82" s="25">
        <f t="shared" si="74"/>
        <v>7.82620833333333</v>
      </c>
      <c r="AS82" s="1">
        <f t="shared" si="75"/>
        <v>0.19</v>
      </c>
      <c r="AT82" s="2">
        <f t="shared" si="76"/>
        <v>741.15</v>
      </c>
      <c r="AU82" s="1">
        <f t="shared" si="77"/>
        <v>95569.656180954</v>
      </c>
    </row>
    <row r="83" s="1" customFormat="1" spans="1:47">
      <c r="A83" s="6"/>
      <c r="B83" s="6"/>
      <c r="C83" s="9">
        <v>7</v>
      </c>
      <c r="D83" s="12">
        <v>8.754140283</v>
      </c>
      <c r="E83" s="13">
        <f t="shared" si="78"/>
        <v>7.08011410033333</v>
      </c>
      <c r="F83" s="9" t="s">
        <v>109</v>
      </c>
      <c r="G83" s="6">
        <v>8</v>
      </c>
      <c r="H83" s="11">
        <f t="shared" si="60"/>
        <v>8.754140283</v>
      </c>
      <c r="I83" s="11">
        <f t="shared" si="61"/>
        <v>281.904140283</v>
      </c>
      <c r="J83" s="11">
        <f t="shared" si="62"/>
        <v>0.0527166469387674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0.312815565950469</v>
      </c>
      <c r="P83" s="11">
        <f t="shared" si="65"/>
        <v>0.0164905877471616</v>
      </c>
      <c r="Q83" s="16">
        <f t="shared" si="66"/>
        <v>0.0031332116719607</v>
      </c>
      <c r="R83" s="11">
        <f t="shared" si="67"/>
        <v>0.0148697958333333</v>
      </c>
      <c r="S83" s="17">
        <f t="shared" si="68"/>
        <v>0.210709797705295</v>
      </c>
      <c r="T83" s="3">
        <v>0.01</v>
      </c>
      <c r="U83" s="18">
        <f t="shared" si="69"/>
        <v>0.00210709797705295</v>
      </c>
      <c r="V83" s="17"/>
      <c r="W83" s="3"/>
      <c r="X83" s="18"/>
      <c r="Y83" s="19">
        <v>0.02</v>
      </c>
      <c r="Z83" s="3">
        <v>0.17</v>
      </c>
      <c r="AA83" s="20">
        <f t="shared" si="70"/>
        <v>0.0034</v>
      </c>
      <c r="AB83" s="3">
        <v>0.01</v>
      </c>
      <c r="AC83" s="3">
        <v>0.03</v>
      </c>
      <c r="AD83" s="20">
        <f t="shared" si="71"/>
        <v>0.0003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</v>
      </c>
      <c r="AO83" s="3">
        <v>0.79</v>
      </c>
      <c r="AP83" s="3">
        <f t="shared" si="72"/>
        <v>0.0079</v>
      </c>
      <c r="AQ83" s="1">
        <f t="shared" si="73"/>
        <v>0.013707097977053</v>
      </c>
      <c r="AR83" s="25">
        <f t="shared" si="74"/>
        <v>7.82620833333333</v>
      </c>
      <c r="AS83" s="1">
        <f t="shared" si="75"/>
        <v>0.19</v>
      </c>
      <c r="AT83" s="2">
        <f t="shared" si="76"/>
        <v>741.15</v>
      </c>
      <c r="AU83" s="1">
        <f t="shared" si="77"/>
        <v>101211.867507046</v>
      </c>
    </row>
    <row r="84" s="1" customFormat="1" spans="1:47">
      <c r="A84" s="6"/>
      <c r="B84" s="6"/>
      <c r="C84" s="9">
        <v>8</v>
      </c>
      <c r="D84" s="12">
        <v>10.1921833283226</v>
      </c>
      <c r="E84" s="13">
        <f t="shared" si="78"/>
        <v>8.754140283</v>
      </c>
      <c r="F84" s="9" t="s">
        <v>109</v>
      </c>
      <c r="G84" s="6">
        <v>9</v>
      </c>
      <c r="H84" s="11">
        <f t="shared" si="60"/>
        <v>10.1921833283226</v>
      </c>
      <c r="I84" s="11">
        <f t="shared" si="61"/>
        <v>283.342183328323</v>
      </c>
      <c r="J84" s="11">
        <f t="shared" si="62"/>
        <v>0.0628171722261872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0.374587061536641</v>
      </c>
      <c r="P84" s="11">
        <f t="shared" si="65"/>
        <v>0.0235304999582485</v>
      </c>
      <c r="Q84" s="16">
        <f t="shared" si="66"/>
        <v>0.00447079499206722</v>
      </c>
      <c r="R84" s="11">
        <f t="shared" si="67"/>
        <v>0.0148697958333333</v>
      </c>
      <c r="S84" s="17">
        <f t="shared" si="68"/>
        <v>0.30066283640863</v>
      </c>
      <c r="T84" s="3">
        <v>0.01</v>
      </c>
      <c r="U84" s="18">
        <f t="shared" si="69"/>
        <v>0.0030066283640863</v>
      </c>
      <c r="V84" s="17"/>
      <c r="W84" s="3"/>
      <c r="X84" s="18"/>
      <c r="Y84" s="19">
        <v>0.02</v>
      </c>
      <c r="Z84" s="3">
        <v>0.17</v>
      </c>
      <c r="AA84" s="20">
        <f t="shared" si="70"/>
        <v>0.0034</v>
      </c>
      <c r="AB84" s="3">
        <v>0.01</v>
      </c>
      <c r="AC84" s="3">
        <v>0.03</v>
      </c>
      <c r="AD84" s="20">
        <f t="shared" si="71"/>
        <v>0.0003</v>
      </c>
      <c r="AE84" s="17"/>
      <c r="AF84" s="3"/>
      <c r="AG84" s="18"/>
      <c r="AH84" s="17"/>
      <c r="AI84" s="3"/>
      <c r="AJ84" s="18"/>
      <c r="AL84" s="20"/>
      <c r="AM84" s="20"/>
      <c r="AN84" s="3">
        <v>0.01</v>
      </c>
      <c r="AO84" s="3">
        <v>0.79</v>
      </c>
      <c r="AP84" s="3">
        <f t="shared" si="72"/>
        <v>0.0079</v>
      </c>
      <c r="AQ84" s="1">
        <f t="shared" si="73"/>
        <v>0.0146066283640863</v>
      </c>
      <c r="AR84" s="25">
        <f t="shared" si="74"/>
        <v>7.82620833333333</v>
      </c>
      <c r="AS84" s="1">
        <f t="shared" si="75"/>
        <v>0.19</v>
      </c>
      <c r="AT84" s="2">
        <f t="shared" si="76"/>
        <v>741.15</v>
      </c>
      <c r="AU84" s="1">
        <f t="shared" si="77"/>
        <v>107853.911687616</v>
      </c>
    </row>
    <row r="85" s="1" customFormat="1" spans="1:47">
      <c r="A85" s="6"/>
      <c r="B85" s="6"/>
      <c r="C85" s="9">
        <v>9</v>
      </c>
      <c r="D85" s="12">
        <v>5.54860641526667</v>
      </c>
      <c r="E85" s="13">
        <f t="shared" si="78"/>
        <v>10.1921833283226</v>
      </c>
      <c r="F85" s="9" t="s">
        <v>109</v>
      </c>
      <c r="G85" s="6">
        <v>10</v>
      </c>
      <c r="H85" s="11">
        <f t="shared" si="60"/>
        <v>5.54860641526667</v>
      </c>
      <c r="I85" s="11">
        <f t="shared" si="61"/>
        <v>278.698606415267</v>
      </c>
      <c r="J85" s="11">
        <f t="shared" si="62"/>
        <v>0.0354338179139822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0.429318644911725</v>
      </c>
      <c r="P85" s="11">
        <f t="shared" si="65"/>
        <v>0.0152123986908797</v>
      </c>
      <c r="Q85" s="16">
        <f t="shared" si="66"/>
        <v>0.00289035575126714</v>
      </c>
      <c r="R85" s="11">
        <f t="shared" si="67"/>
        <v>0.0148697958333333</v>
      </c>
      <c r="S85" s="17">
        <f t="shared" si="68"/>
        <v>0.194377635285879</v>
      </c>
      <c r="T85" s="3">
        <v>0.01</v>
      </c>
      <c r="U85" s="18">
        <f t="shared" si="69"/>
        <v>0.00194377635285879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0.0135437763528588</v>
      </c>
      <c r="AR85" s="25">
        <f t="shared" si="74"/>
        <v>7.82620833333333</v>
      </c>
      <c r="AS85" s="1">
        <f t="shared" si="75"/>
        <v>0.19</v>
      </c>
      <c r="AT85" s="2">
        <f t="shared" si="76"/>
        <v>741.15</v>
      </c>
      <c r="AU85" s="1">
        <f t="shared" si="77"/>
        <v>100005.916647378</v>
      </c>
    </row>
    <row r="86" s="1" customFormat="1" spans="1:47">
      <c r="A86" s="6"/>
      <c r="B86" s="6"/>
      <c r="C86" s="9">
        <v>10</v>
      </c>
      <c r="D86" s="12">
        <v>-2.62232479141936</v>
      </c>
      <c r="E86" s="13">
        <f t="shared" si="78"/>
        <v>5.54860641526667</v>
      </c>
      <c r="F86" s="9" t="s">
        <v>109</v>
      </c>
      <c r="G86" s="6">
        <v>11</v>
      </c>
      <c r="H86" s="11">
        <f t="shared" si="60"/>
        <v>-2.62232479141936</v>
      </c>
      <c r="I86" s="11">
        <f t="shared" si="61"/>
        <v>270.527675208581</v>
      </c>
      <c r="J86" s="11">
        <f t="shared" si="62"/>
        <v>0.0123351387757767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0.393400933909803</v>
      </c>
      <c r="O86" s="11">
        <f t="shared" si="79"/>
        <v>0.0989673956443756</v>
      </c>
      <c r="P86" s="11">
        <f t="shared" si="65"/>
        <v>0.00122077655955057</v>
      </c>
      <c r="Q86" s="16">
        <f t="shared" si="66"/>
        <v>0.000231947546314608</v>
      </c>
      <c r="R86" s="11">
        <f t="shared" si="67"/>
        <v>0.0148697958333333</v>
      </c>
      <c r="S86" s="17">
        <f t="shared" si="68"/>
        <v>0.0155985696719962</v>
      </c>
      <c r="T86" s="3">
        <v>0.01</v>
      </c>
      <c r="U86" s="18">
        <f t="shared" si="69"/>
        <v>0.000155985696719962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0.01175598569672</v>
      </c>
      <c r="AR86" s="25">
        <f t="shared" si="74"/>
        <v>7.82620833333333</v>
      </c>
      <c r="AS86" s="1">
        <f t="shared" si="75"/>
        <v>0.19</v>
      </c>
      <c r="AT86" s="2">
        <f t="shared" si="76"/>
        <v>741.15</v>
      </c>
      <c r="AU86" s="1">
        <f t="shared" si="77"/>
        <v>86805.0457320047</v>
      </c>
    </row>
    <row r="87" s="1" customFormat="1" spans="1:48">
      <c r="A87" s="6"/>
      <c r="B87" s="6"/>
      <c r="C87" s="9">
        <v>11</v>
      </c>
      <c r="D87" s="12">
        <v>-8.4084351194</v>
      </c>
      <c r="E87" s="13">
        <f t="shared" si="78"/>
        <v>-2.62232479141936</v>
      </c>
      <c r="F87" s="9" t="s">
        <v>111</v>
      </c>
      <c r="G87" s="6">
        <v>12</v>
      </c>
      <c r="H87" s="11">
        <f t="shared" si="60"/>
        <v>-8.4084351194</v>
      </c>
      <c r="I87" s="11">
        <f t="shared" si="61"/>
        <v>264.7415648806</v>
      </c>
      <c r="J87" s="11">
        <f t="shared" si="62"/>
        <v>0.0056171553691543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0.176008702418158</v>
      </c>
      <c r="P87" s="11">
        <f t="shared" si="65"/>
        <v>0.000988668227806038</v>
      </c>
      <c r="Q87" s="16">
        <f t="shared" si="66"/>
        <v>0.000187846963283147</v>
      </c>
      <c r="R87" s="11">
        <f t="shared" si="67"/>
        <v>0.0148697958333333</v>
      </c>
      <c r="S87" s="17">
        <f t="shared" si="68"/>
        <v>0.0126327869856864</v>
      </c>
      <c r="T87" s="3">
        <v>0.01</v>
      </c>
      <c r="U87" s="18">
        <f t="shared" si="69"/>
        <v>0.000126327869856864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0.0117263278698569</v>
      </c>
      <c r="AR87" s="25">
        <f t="shared" si="74"/>
        <v>7.82620833333333</v>
      </c>
      <c r="AS87" s="1">
        <f t="shared" si="75"/>
        <v>0.19</v>
      </c>
      <c r="AT87" s="2">
        <f t="shared" si="76"/>
        <v>741.15</v>
      </c>
      <c r="AU87" s="1">
        <f t="shared" si="77"/>
        <v>86586.0552463424</v>
      </c>
      <c r="AV87" s="1">
        <f>SUM(AU76:AU87)</f>
        <v>1099543.00921543</v>
      </c>
    </row>
    <row r="88" s="1" customFormat="1" spans="1:46">
      <c r="A88" s="6"/>
      <c r="B88" s="6"/>
      <c r="C88" s="9">
        <v>12</v>
      </c>
      <c r="D88" s="12">
        <v>-16.1341600487097</v>
      </c>
      <c r="E88" s="13">
        <f t="shared" si="78"/>
        <v>-8.4084351194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-15.88</v>
      </c>
      <c r="E91" s="9"/>
      <c r="F91" s="9"/>
      <c r="G91" s="6">
        <v>1</v>
      </c>
      <c r="H91" s="11">
        <f t="shared" ref="H91:H102" si="80">E92</f>
        <v>-15.88</v>
      </c>
      <c r="I91" s="11">
        <f t="shared" ref="I91:I102" si="81">H91+273.15</f>
        <v>257.27</v>
      </c>
      <c r="J91" s="11">
        <f t="shared" ref="J91:J102" si="82">EXP(($C$18*(I91-$C$16))/($C$19*I91*$C$16))</f>
        <v>0.00193037673506203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0.000146554201725909</v>
      </c>
      <c r="Q91" s="16">
        <f t="shared" ref="Q91:Q102" si="86">P91*$B$93</f>
        <v>1.90520462243682e-5</v>
      </c>
      <c r="R91" s="11">
        <f t="shared" ref="R91:R102" si="87">L91*$B$93</f>
        <v>0.0098696</v>
      </c>
      <c r="S91" s="17">
        <f t="shared" ref="S91:S102" si="88">Q91/R91</f>
        <v>0.00193037673506203</v>
      </c>
      <c r="T91" s="3">
        <v>0.01</v>
      </c>
      <c r="U91" s="18">
        <f t="shared" ref="U91:U102" si="89">S91*T91</f>
        <v>1.93037673506203e-5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0.0148193037673506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19.2333333333333</v>
      </c>
      <c r="AU91" s="1">
        <f t="shared" ref="AU91:AU102" si="96">AT91*10000*AS91*0.67*AR91*AQ91</f>
        <v>1884.76285108996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-16.2928607929032</v>
      </c>
      <c r="E92" s="13">
        <f t="shared" ref="E92:E103" si="97">D91</f>
        <v>-15.88</v>
      </c>
      <c r="F92" s="9" t="s">
        <v>109</v>
      </c>
      <c r="G92" s="6">
        <v>2</v>
      </c>
      <c r="H92" s="11">
        <f t="shared" si="80"/>
        <v>-16.2928607929032</v>
      </c>
      <c r="I92" s="11">
        <f t="shared" si="81"/>
        <v>256.857139207097</v>
      </c>
      <c r="J92" s="11">
        <f t="shared" si="82"/>
        <v>0.00181644677166737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0.151693445798274</v>
      </c>
      <c r="P92" s="11">
        <f t="shared" si="85"/>
        <v>0.000275543069903375</v>
      </c>
      <c r="Q92" s="16">
        <f t="shared" si="86"/>
        <v>3.58205990874387e-5</v>
      </c>
      <c r="R92" s="11">
        <f t="shared" si="87"/>
        <v>0.0098696</v>
      </c>
      <c r="S92" s="17">
        <f t="shared" si="88"/>
        <v>0.00362938711674624</v>
      </c>
      <c r="T92" s="3">
        <v>0.01</v>
      </c>
      <c r="U92" s="18">
        <f t="shared" si="89"/>
        <v>3.62938711674624e-5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0.0148362938711675</v>
      </c>
      <c r="AR92" s="25">
        <f t="shared" si="93"/>
        <v>7.592</v>
      </c>
      <c r="AS92" s="1">
        <f t="shared" si="94"/>
        <v>0.13</v>
      </c>
      <c r="AT92" s="2">
        <f t="shared" si="95"/>
        <v>19.2333333333333</v>
      </c>
      <c r="AU92" s="1">
        <f t="shared" si="96"/>
        <v>1886.92370270707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-11.9022758637857</v>
      </c>
      <c r="E93" s="13">
        <f t="shared" si="97"/>
        <v>-16.2928607929032</v>
      </c>
      <c r="F93" s="9" t="s">
        <v>109</v>
      </c>
      <c r="G93" s="6">
        <v>3</v>
      </c>
      <c r="H93" s="11">
        <f t="shared" si="80"/>
        <v>-11.9022758637857</v>
      </c>
      <c r="I93" s="11">
        <f t="shared" si="81"/>
        <v>261.247724136214</v>
      </c>
      <c r="J93" s="11">
        <f t="shared" si="82"/>
        <v>0.00343481235462314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0.227337902728371</v>
      </c>
      <c r="P93" s="11">
        <f t="shared" si="85"/>
        <v>0.000780863036965522</v>
      </c>
      <c r="Q93" s="16">
        <f t="shared" si="86"/>
        <v>0.000101512194805518</v>
      </c>
      <c r="R93" s="11">
        <f t="shared" si="87"/>
        <v>0.0098696</v>
      </c>
      <c r="S93" s="17">
        <f t="shared" si="88"/>
        <v>0.0102853403183025</v>
      </c>
      <c r="T93" s="3">
        <v>0.01</v>
      </c>
      <c r="U93" s="18">
        <f t="shared" si="89"/>
        <v>0.000102853403183025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0.014902853403183</v>
      </c>
      <c r="AR93" s="25">
        <f t="shared" si="93"/>
        <v>7.592</v>
      </c>
      <c r="AS93" s="1">
        <f t="shared" si="94"/>
        <v>0.13</v>
      </c>
      <c r="AT93" s="2">
        <f t="shared" si="95"/>
        <v>19.2333333333333</v>
      </c>
      <c r="AU93" s="1">
        <f t="shared" si="96"/>
        <v>1895.38894070329</v>
      </c>
    </row>
    <row r="94" s="1" customFormat="1" spans="1:47">
      <c r="A94" s="6"/>
      <c r="B94" s="6"/>
      <c r="C94" s="9">
        <v>3</v>
      </c>
      <c r="D94" s="12">
        <v>-9.18704522748387</v>
      </c>
      <c r="E94" s="13">
        <f t="shared" si="97"/>
        <v>-11.9022758637857</v>
      </c>
      <c r="F94" s="9" t="s">
        <v>109</v>
      </c>
      <c r="G94" s="6">
        <v>4</v>
      </c>
      <c r="H94" s="11">
        <f t="shared" si="80"/>
        <v>-9.18704522748387</v>
      </c>
      <c r="I94" s="11">
        <f t="shared" si="81"/>
        <v>263.962954772516</v>
      </c>
      <c r="J94" s="11">
        <f t="shared" si="82"/>
        <v>0.00503966758678531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0.302477039691405</v>
      </c>
      <c r="P94" s="11">
        <f t="shared" si="85"/>
        <v>0.00152438373267955</v>
      </c>
      <c r="Q94" s="16">
        <f t="shared" si="86"/>
        <v>0.000198169885248341</v>
      </c>
      <c r="R94" s="11">
        <f t="shared" si="87"/>
        <v>0.0098696</v>
      </c>
      <c r="S94" s="17">
        <f t="shared" si="88"/>
        <v>0.0200788162892459</v>
      </c>
      <c r="T94" s="3">
        <v>0.01</v>
      </c>
      <c r="U94" s="18">
        <f t="shared" si="89"/>
        <v>0.000200788162892459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0.0150007881628925</v>
      </c>
      <c r="AR94" s="25">
        <f t="shared" si="93"/>
        <v>7.592</v>
      </c>
      <c r="AS94" s="1">
        <f t="shared" si="94"/>
        <v>0.13</v>
      </c>
      <c r="AT94" s="2">
        <f t="shared" si="95"/>
        <v>19.2333333333333</v>
      </c>
      <c r="AU94" s="1">
        <f t="shared" si="96"/>
        <v>1907.84457288605</v>
      </c>
    </row>
    <row r="95" s="1" customFormat="1" spans="1:47">
      <c r="A95" s="6"/>
      <c r="B95" s="6"/>
      <c r="C95" s="9">
        <v>4</v>
      </c>
      <c r="D95" s="12">
        <v>-1.37221867616667</v>
      </c>
      <c r="E95" s="13">
        <f t="shared" si="97"/>
        <v>-9.18704522748387</v>
      </c>
      <c r="F95" s="9" t="s">
        <v>109</v>
      </c>
      <c r="G95" s="6">
        <v>5</v>
      </c>
      <c r="H95" s="11">
        <f t="shared" si="80"/>
        <v>-1.37221867616667</v>
      </c>
      <c r="I95" s="11">
        <f t="shared" si="81"/>
        <v>271.777781323833</v>
      </c>
      <c r="J95" s="11">
        <f t="shared" si="82"/>
        <v>0.0145560247131866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0.285905023160789</v>
      </c>
      <c r="O95" s="11">
        <f t="shared" si="98"/>
        <v>0.0909676327979362</v>
      </c>
      <c r="P95" s="11">
        <f t="shared" si="85"/>
        <v>0.00132412711110685</v>
      </c>
      <c r="Q95" s="16">
        <f t="shared" si="86"/>
        <v>0.00017213652444389</v>
      </c>
      <c r="R95" s="11">
        <f t="shared" si="87"/>
        <v>0.0098696</v>
      </c>
      <c r="S95" s="17">
        <f t="shared" si="88"/>
        <v>0.0174410841821239</v>
      </c>
      <c r="T95" s="3">
        <v>0.01</v>
      </c>
      <c r="U95" s="18">
        <f t="shared" si="89"/>
        <v>0.000174410841821239</v>
      </c>
      <c r="V95" s="17"/>
      <c r="W95" s="3"/>
      <c r="X95" s="18"/>
      <c r="Y95" s="19">
        <v>0.02</v>
      </c>
      <c r="Z95" s="3">
        <v>0.49</v>
      </c>
      <c r="AA95" s="20">
        <f t="shared" si="90"/>
        <v>0.0098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</v>
      </c>
      <c r="AO95" s="3">
        <v>0.5</v>
      </c>
      <c r="AP95" s="3">
        <f t="shared" si="91"/>
        <v>0.005</v>
      </c>
      <c r="AQ95" s="1">
        <f t="shared" si="92"/>
        <v>0.0149744108418212</v>
      </c>
      <c r="AR95" s="25">
        <f t="shared" si="93"/>
        <v>7.592</v>
      </c>
      <c r="AS95" s="1">
        <f t="shared" si="94"/>
        <v>0.13</v>
      </c>
      <c r="AT95" s="2">
        <f t="shared" si="95"/>
        <v>19.2333333333333</v>
      </c>
      <c r="AU95" s="1">
        <f t="shared" si="96"/>
        <v>1904.48982723492</v>
      </c>
    </row>
    <row r="96" s="1" customFormat="1" spans="1:47">
      <c r="A96" s="6"/>
      <c r="B96" s="6"/>
      <c r="C96" s="9">
        <v>5</v>
      </c>
      <c r="D96" s="12">
        <v>2.0309859066129</v>
      </c>
      <c r="E96" s="13">
        <f t="shared" si="97"/>
        <v>-1.37221867616667</v>
      </c>
      <c r="F96" s="9" t="s">
        <v>111</v>
      </c>
      <c r="G96" s="6">
        <v>6</v>
      </c>
      <c r="H96" s="11">
        <f t="shared" si="80"/>
        <v>2.0309859066129</v>
      </c>
      <c r="I96" s="11">
        <f t="shared" si="81"/>
        <v>275.180985906613</v>
      </c>
      <c r="J96" s="11">
        <f t="shared" si="82"/>
        <v>0.0226707163936295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0.165563505686829</v>
      </c>
      <c r="P96" s="11">
        <f t="shared" si="85"/>
        <v>0.00375344328256118</v>
      </c>
      <c r="Q96" s="16">
        <f t="shared" si="86"/>
        <v>0.000487947626732954</v>
      </c>
      <c r="R96" s="11">
        <f t="shared" si="87"/>
        <v>0.0098696</v>
      </c>
      <c r="S96" s="17">
        <f t="shared" si="88"/>
        <v>0.0494394531422706</v>
      </c>
      <c r="T96" s="3">
        <v>0.01</v>
      </c>
      <c r="U96" s="18">
        <f t="shared" si="89"/>
        <v>0.000494394531422706</v>
      </c>
      <c r="V96" s="17"/>
      <c r="W96" s="3"/>
      <c r="X96" s="18"/>
      <c r="Y96" s="19">
        <v>0.02</v>
      </c>
      <c r="Z96" s="3">
        <v>0.49</v>
      </c>
      <c r="AA96" s="20">
        <f t="shared" si="90"/>
        <v>0.0098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</v>
      </c>
      <c r="AO96" s="3">
        <v>0.5</v>
      </c>
      <c r="AP96" s="3">
        <f t="shared" si="91"/>
        <v>0.005</v>
      </c>
      <c r="AQ96" s="1">
        <f t="shared" si="92"/>
        <v>0.0152943945314227</v>
      </c>
      <c r="AR96" s="25">
        <f t="shared" si="93"/>
        <v>7.592</v>
      </c>
      <c r="AS96" s="1">
        <f t="shared" si="94"/>
        <v>0.13</v>
      </c>
      <c r="AT96" s="2">
        <f t="shared" si="95"/>
        <v>19.2333333333333</v>
      </c>
      <c r="AU96" s="1">
        <f t="shared" si="96"/>
        <v>1945.18629857956</v>
      </c>
    </row>
    <row r="97" s="1" customFormat="1" spans="1:47">
      <c r="A97" s="6"/>
      <c r="B97" s="6"/>
      <c r="C97" s="9">
        <v>6</v>
      </c>
      <c r="D97" s="12">
        <v>7.08011410033333</v>
      </c>
      <c r="E97" s="13">
        <f t="shared" si="97"/>
        <v>2.0309859066129</v>
      </c>
      <c r="F97" s="9" t="s">
        <v>109</v>
      </c>
      <c r="G97" s="6">
        <v>7</v>
      </c>
      <c r="H97" s="11">
        <f t="shared" si="80"/>
        <v>7.08011410033333</v>
      </c>
      <c r="I97" s="11">
        <f t="shared" si="81"/>
        <v>280.230114100333</v>
      </c>
      <c r="J97" s="11">
        <f t="shared" si="82"/>
        <v>0.0428884081842686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0.237730062404268</v>
      </c>
      <c r="P97" s="11">
        <f t="shared" si="85"/>
        <v>0.0101958639540659</v>
      </c>
      <c r="Q97" s="16">
        <f t="shared" si="86"/>
        <v>0.00132546231402857</v>
      </c>
      <c r="R97" s="11">
        <f t="shared" si="87"/>
        <v>0.0098696</v>
      </c>
      <c r="S97" s="17">
        <f t="shared" si="88"/>
        <v>0.134297470417096</v>
      </c>
      <c r="T97" s="3">
        <v>0.01</v>
      </c>
      <c r="U97" s="18">
        <f t="shared" si="89"/>
        <v>0.00134297470417096</v>
      </c>
      <c r="V97" s="17"/>
      <c r="W97" s="3"/>
      <c r="X97" s="18"/>
      <c r="Y97" s="19">
        <v>0.02</v>
      </c>
      <c r="Z97" s="3">
        <v>0.49</v>
      </c>
      <c r="AA97" s="20">
        <f t="shared" si="90"/>
        <v>0.0098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</v>
      </c>
      <c r="AO97" s="3">
        <v>0.5</v>
      </c>
      <c r="AP97" s="3">
        <f t="shared" si="91"/>
        <v>0.005</v>
      </c>
      <c r="AQ97" s="1">
        <f t="shared" si="92"/>
        <v>0.016142974704171</v>
      </c>
      <c r="AR97" s="25">
        <f t="shared" si="93"/>
        <v>7.592</v>
      </c>
      <c r="AS97" s="1">
        <f t="shared" si="94"/>
        <v>0.13</v>
      </c>
      <c r="AT97" s="2">
        <f t="shared" si="95"/>
        <v>19.2333333333333</v>
      </c>
      <c r="AU97" s="1">
        <f t="shared" si="96"/>
        <v>2053.1112329001</v>
      </c>
    </row>
    <row r="98" s="1" customFormat="1" spans="1:47">
      <c r="A98" s="6"/>
      <c r="B98" s="6"/>
      <c r="C98" s="9">
        <v>7</v>
      </c>
      <c r="D98" s="12">
        <v>8.754140283</v>
      </c>
      <c r="E98" s="13">
        <f t="shared" si="97"/>
        <v>7.08011410033333</v>
      </c>
      <c r="F98" s="9" t="s">
        <v>109</v>
      </c>
      <c r="G98" s="6">
        <v>8</v>
      </c>
      <c r="H98" s="11">
        <f t="shared" si="80"/>
        <v>8.754140283</v>
      </c>
      <c r="I98" s="11">
        <f t="shared" si="81"/>
        <v>281.904140283</v>
      </c>
      <c r="J98" s="11">
        <f t="shared" si="82"/>
        <v>0.0527166469387674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0.303454198450202</v>
      </c>
      <c r="P98" s="11">
        <f t="shared" si="85"/>
        <v>0.015997087841786</v>
      </c>
      <c r="Q98" s="16">
        <f t="shared" si="86"/>
        <v>0.00207962141943218</v>
      </c>
      <c r="R98" s="11">
        <f t="shared" si="87"/>
        <v>0.0098696</v>
      </c>
      <c r="S98" s="17">
        <f t="shared" si="88"/>
        <v>0.210709797705295</v>
      </c>
      <c r="T98" s="3">
        <v>0.01</v>
      </c>
      <c r="U98" s="18">
        <f t="shared" si="89"/>
        <v>0.00210709797705295</v>
      </c>
      <c r="V98" s="17"/>
      <c r="W98" s="3"/>
      <c r="X98" s="18"/>
      <c r="Y98" s="19">
        <v>0.02</v>
      </c>
      <c r="Z98" s="3">
        <v>0.49</v>
      </c>
      <c r="AA98" s="20">
        <f t="shared" si="90"/>
        <v>0.0098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</v>
      </c>
      <c r="AO98" s="3">
        <v>0.5</v>
      </c>
      <c r="AP98" s="3">
        <f t="shared" si="91"/>
        <v>0.005</v>
      </c>
      <c r="AQ98" s="1">
        <f t="shared" si="92"/>
        <v>0.0169070979770529</v>
      </c>
      <c r="AR98" s="25">
        <f t="shared" si="93"/>
        <v>7.592</v>
      </c>
      <c r="AS98" s="1">
        <f t="shared" si="94"/>
        <v>0.13</v>
      </c>
      <c r="AT98" s="2">
        <f t="shared" si="95"/>
        <v>19.2333333333333</v>
      </c>
      <c r="AU98" s="1">
        <f t="shared" si="96"/>
        <v>2150.2946890861</v>
      </c>
    </row>
    <row r="99" s="1" customFormat="1" spans="1:47">
      <c r="A99" s="6"/>
      <c r="B99" s="6"/>
      <c r="C99" s="9">
        <v>8</v>
      </c>
      <c r="D99" s="12">
        <v>10.1921833283226</v>
      </c>
      <c r="E99" s="13">
        <f t="shared" si="97"/>
        <v>8.754140283</v>
      </c>
      <c r="F99" s="9" t="s">
        <v>109</v>
      </c>
      <c r="G99" s="6">
        <v>9</v>
      </c>
      <c r="H99" s="11">
        <f t="shared" si="80"/>
        <v>10.1921833283226</v>
      </c>
      <c r="I99" s="11">
        <f t="shared" si="81"/>
        <v>283.342183328323</v>
      </c>
      <c r="J99" s="11">
        <f t="shared" si="82"/>
        <v>0.0628171722261872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0.363377110608416</v>
      </c>
      <c r="P99" s="11">
        <f t="shared" si="85"/>
        <v>0.0228263225401432</v>
      </c>
      <c r="Q99" s="16">
        <f t="shared" si="86"/>
        <v>0.00296742193021861</v>
      </c>
      <c r="R99" s="11">
        <f t="shared" si="87"/>
        <v>0.0098696</v>
      </c>
      <c r="S99" s="17">
        <f t="shared" si="88"/>
        <v>0.30066283640863</v>
      </c>
      <c r="T99" s="3">
        <v>0.01</v>
      </c>
      <c r="U99" s="18">
        <f t="shared" si="89"/>
        <v>0.0030066283640863</v>
      </c>
      <c r="V99" s="17"/>
      <c r="W99" s="3"/>
      <c r="X99" s="18"/>
      <c r="Y99" s="19">
        <v>0.02</v>
      </c>
      <c r="Z99" s="3">
        <v>0.49</v>
      </c>
      <c r="AA99" s="20">
        <f t="shared" si="90"/>
        <v>0.0098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</v>
      </c>
      <c r="AO99" s="3">
        <v>0.5</v>
      </c>
      <c r="AP99" s="3">
        <f t="shared" si="91"/>
        <v>0.005</v>
      </c>
      <c r="AQ99" s="1">
        <f t="shared" si="92"/>
        <v>0.0178066283640863</v>
      </c>
      <c r="AR99" s="25">
        <f t="shared" si="93"/>
        <v>7.592</v>
      </c>
      <c r="AS99" s="1">
        <f t="shared" si="94"/>
        <v>0.13</v>
      </c>
      <c r="AT99" s="2">
        <f t="shared" si="95"/>
        <v>19.2333333333333</v>
      </c>
      <c r="AU99" s="1">
        <f t="shared" si="96"/>
        <v>2264.69962224107</v>
      </c>
    </row>
    <row r="100" s="1" customFormat="1" spans="1:47">
      <c r="A100" s="6"/>
      <c r="B100" s="6"/>
      <c r="C100" s="9">
        <v>9</v>
      </c>
      <c r="D100" s="12">
        <v>5.54860641526667</v>
      </c>
      <c r="E100" s="13">
        <f t="shared" si="97"/>
        <v>10.1921833283226</v>
      </c>
      <c r="F100" s="9" t="s">
        <v>109</v>
      </c>
      <c r="G100" s="6">
        <v>10</v>
      </c>
      <c r="H100" s="11">
        <f t="shared" si="80"/>
        <v>5.54860641526667</v>
      </c>
      <c r="I100" s="11">
        <f t="shared" si="81"/>
        <v>278.698606415267</v>
      </c>
      <c r="J100" s="11">
        <f t="shared" si="82"/>
        <v>0.0354338179139822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0.416470788068273</v>
      </c>
      <c r="P100" s="11">
        <f t="shared" si="85"/>
        <v>0.0147571500709039</v>
      </c>
      <c r="Q100" s="16">
        <f t="shared" si="86"/>
        <v>0.0019184295092175</v>
      </c>
      <c r="R100" s="11">
        <f t="shared" si="87"/>
        <v>0.0098696</v>
      </c>
      <c r="S100" s="17">
        <f t="shared" si="88"/>
        <v>0.194377635285878</v>
      </c>
      <c r="T100" s="3">
        <v>0.01</v>
      </c>
      <c r="U100" s="18">
        <f t="shared" si="89"/>
        <v>0.00194377635285878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0.0167437763528588</v>
      </c>
      <c r="AR100" s="25">
        <f t="shared" si="93"/>
        <v>7.592</v>
      </c>
      <c r="AS100" s="1">
        <f t="shared" si="94"/>
        <v>0.13</v>
      </c>
      <c r="AT100" s="2">
        <f t="shared" si="95"/>
        <v>19.2333333333333</v>
      </c>
      <c r="AU100" s="1">
        <f t="shared" si="96"/>
        <v>2129.52296222947</v>
      </c>
    </row>
    <row r="101" s="1" customFormat="1" spans="1:47">
      <c r="A101" s="6"/>
      <c r="B101" s="6"/>
      <c r="C101" s="9">
        <v>10</v>
      </c>
      <c r="D101" s="12">
        <v>-2.62232479141936</v>
      </c>
      <c r="E101" s="13">
        <f t="shared" si="97"/>
        <v>5.54860641526667</v>
      </c>
      <c r="F101" s="9" t="s">
        <v>109</v>
      </c>
      <c r="G101" s="6">
        <v>11</v>
      </c>
      <c r="H101" s="11">
        <f t="shared" si="80"/>
        <v>-2.62232479141936</v>
      </c>
      <c r="I101" s="11">
        <f t="shared" si="81"/>
        <v>270.527675208581</v>
      </c>
      <c r="J101" s="11">
        <f t="shared" si="82"/>
        <v>0.0123351387757767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0.381627956097501</v>
      </c>
      <c r="O101" s="11">
        <f t="shared" si="98"/>
        <v>0.0960056818998684</v>
      </c>
      <c r="P101" s="11">
        <f t="shared" si="85"/>
        <v>0.00118424340949795</v>
      </c>
      <c r="Q101" s="16">
        <f t="shared" si="86"/>
        <v>0.000153951643234733</v>
      </c>
      <c r="R101" s="11">
        <f t="shared" si="87"/>
        <v>0.0098696</v>
      </c>
      <c r="S101" s="17">
        <f t="shared" si="88"/>
        <v>0.0155985696719962</v>
      </c>
      <c r="T101" s="3">
        <v>0.01</v>
      </c>
      <c r="U101" s="18">
        <f t="shared" si="89"/>
        <v>0.000155985696719962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0.01495598569672</v>
      </c>
      <c r="AR101" s="25">
        <f t="shared" si="93"/>
        <v>7.592</v>
      </c>
      <c r="AS101" s="1">
        <f t="shared" si="94"/>
        <v>0.13</v>
      </c>
      <c r="AT101" s="2">
        <f t="shared" si="95"/>
        <v>19.2333333333333</v>
      </c>
      <c r="AU101" s="1">
        <f t="shared" si="96"/>
        <v>1902.14646282604</v>
      </c>
    </row>
    <row r="102" s="1" customFormat="1" spans="1:48">
      <c r="A102" s="6"/>
      <c r="B102" s="6"/>
      <c r="C102" s="9">
        <v>11</v>
      </c>
      <c r="D102" s="12">
        <v>-8.4084351194</v>
      </c>
      <c r="E102" s="13">
        <f t="shared" si="97"/>
        <v>-2.62232479141936</v>
      </c>
      <c r="F102" s="9" t="s">
        <v>111</v>
      </c>
      <c r="G102" s="6">
        <v>12</v>
      </c>
      <c r="H102" s="11">
        <f t="shared" si="80"/>
        <v>-8.4084351194</v>
      </c>
      <c r="I102" s="11">
        <f t="shared" si="81"/>
        <v>264.7415648806</v>
      </c>
      <c r="J102" s="11">
        <f t="shared" si="82"/>
        <v>0.0056171553691543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0.17074143849037</v>
      </c>
      <c r="P102" s="11">
        <f t="shared" si="85"/>
        <v>0.000959081187953312</v>
      </c>
      <c r="Q102" s="16">
        <f t="shared" si="86"/>
        <v>0.000124680554433931</v>
      </c>
      <c r="R102" s="11">
        <f t="shared" si="87"/>
        <v>0.0098696</v>
      </c>
      <c r="S102" s="17">
        <f t="shared" si="88"/>
        <v>0.0126327869856864</v>
      </c>
      <c r="T102" s="3">
        <v>0.01</v>
      </c>
      <c r="U102" s="18">
        <f t="shared" si="89"/>
        <v>0.000126327869856864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0.0149263278698569</v>
      </c>
      <c r="AR102" s="25">
        <f t="shared" si="93"/>
        <v>7.592</v>
      </c>
      <c r="AS102" s="1">
        <f t="shared" si="94"/>
        <v>0.13</v>
      </c>
      <c r="AT102" s="2">
        <f t="shared" si="95"/>
        <v>19.2333333333333</v>
      </c>
      <c r="AU102" s="1">
        <f t="shared" si="96"/>
        <v>1898.37449275287</v>
      </c>
      <c r="AV102" s="1">
        <f>SUM(AU91:AU102)</f>
        <v>23822.7456552365</v>
      </c>
    </row>
    <row r="103" s="1" customFormat="1" spans="1:46">
      <c r="A103" s="6"/>
      <c r="B103" s="6"/>
      <c r="C103" s="9">
        <v>12</v>
      </c>
      <c r="D103" s="12">
        <v>-16.1341600487097</v>
      </c>
      <c r="E103" s="13">
        <f t="shared" si="97"/>
        <v>-8.4084351194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-15.88</v>
      </c>
      <c r="E107" s="9"/>
      <c r="F107" s="9"/>
      <c r="G107" s="6">
        <v>1</v>
      </c>
      <c r="H107" s="11">
        <f t="shared" ref="H107:H118" si="99">E108</f>
        <v>-15.88</v>
      </c>
      <c r="I107" s="11">
        <f t="shared" ref="I107:I118" si="100">H107+273.15</f>
        <v>257.27</v>
      </c>
      <c r="J107" s="11">
        <f t="shared" ref="J107:J118" si="101">EXP(($C$18*(I107-$C$16))/($C$19*I107*$C$16))</f>
        <v>0.00193037673506203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0.00585300843142851</v>
      </c>
      <c r="Q107" s="16">
        <f t="shared" ref="Q107:Q118" si="105">P107*$B$109</f>
        <v>0.00169737244511427</v>
      </c>
      <c r="R107" s="11">
        <f t="shared" ref="R107:R118" si="106">L107*$B$109</f>
        <v>0.87929595</v>
      </c>
      <c r="S107" s="17">
        <f t="shared" ref="S107:S118" si="107">Q107/R107</f>
        <v>0.00193037673506203</v>
      </c>
      <c r="T107" s="3">
        <v>0.27</v>
      </c>
      <c r="U107" s="18">
        <f t="shared" ref="U107:U118" si="108">S107*T107</f>
        <v>0.000521201718466748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0.226501269493898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13.3358333333333</v>
      </c>
      <c r="AF107" s="1">
        <f t="shared" ref="AF107:AF118" si="113">AE107*10000*AC107*AB107</f>
        <v>339206.45678164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-16.2928607929032</v>
      </c>
      <c r="E108" s="13">
        <f t="shared" ref="E108:E119" si="114">D107</f>
        <v>-15.88</v>
      </c>
      <c r="F108" s="9" t="s">
        <v>109</v>
      </c>
      <c r="G108" s="6">
        <v>2</v>
      </c>
      <c r="H108" s="11">
        <f t="shared" si="99"/>
        <v>-16.2928607929032</v>
      </c>
      <c r="I108" s="11">
        <f t="shared" si="100"/>
        <v>256.857139207097</v>
      </c>
      <c r="J108" s="11">
        <f t="shared" si="101"/>
        <v>0.00181644677166737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6.05825699156857</v>
      </c>
      <c r="P108" s="11">
        <f t="shared" si="104"/>
        <v>0.011004501354266</v>
      </c>
      <c r="Q108" s="16">
        <f t="shared" si="105"/>
        <v>0.00319130539273715</v>
      </c>
      <c r="R108" s="11">
        <f t="shared" si="106"/>
        <v>0.87929595</v>
      </c>
      <c r="S108" s="17">
        <f t="shared" si="107"/>
        <v>0.00362938711674624</v>
      </c>
      <c r="T108" s="3">
        <v>0.27</v>
      </c>
      <c r="U108" s="18">
        <f t="shared" si="108"/>
        <v>0.000979934521521485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0.226590401277532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13.3358333333333</v>
      </c>
      <c r="AF108" s="1">
        <f t="shared" si="113"/>
        <v>339339.939815004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-11.9022758637857</v>
      </c>
      <c r="E109" s="13">
        <f t="shared" si="114"/>
        <v>-16.2928607929032</v>
      </c>
      <c r="F109" s="9" t="s">
        <v>109</v>
      </c>
      <c r="G109" s="6">
        <v>3</v>
      </c>
      <c r="H109" s="11">
        <f t="shared" si="99"/>
        <v>-11.9022758637857</v>
      </c>
      <c r="I109" s="11">
        <f t="shared" si="100"/>
        <v>261.247724136214</v>
      </c>
      <c r="J109" s="11">
        <f t="shared" si="101"/>
        <v>0.00343481235462314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9.07930749021431</v>
      </c>
      <c r="P109" s="11">
        <f t="shared" si="104"/>
        <v>0.0311857175388106</v>
      </c>
      <c r="Q109" s="16">
        <f t="shared" si="105"/>
        <v>0.00904385808625506</v>
      </c>
      <c r="R109" s="11">
        <f t="shared" si="106"/>
        <v>0.87929595</v>
      </c>
      <c r="S109" s="17">
        <f t="shared" si="107"/>
        <v>0.0102853403183025</v>
      </c>
      <c r="T109" s="3">
        <v>0.27</v>
      </c>
      <c r="U109" s="18">
        <f t="shared" si="108"/>
        <v>0.00277704188594166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0.226939579238438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13.3358333333333</v>
      </c>
      <c r="AF109" s="1">
        <f t="shared" si="113"/>
        <v>339862.865885883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-9.18704522748387</v>
      </c>
      <c r="E110" s="13">
        <f t="shared" si="114"/>
        <v>-11.9022758637857</v>
      </c>
      <c r="F110" s="9" t="s">
        <v>109</v>
      </c>
      <c r="G110" s="6">
        <v>4</v>
      </c>
      <c r="H110" s="11">
        <f t="shared" si="99"/>
        <v>-9.18704522748387</v>
      </c>
      <c r="I110" s="11">
        <f t="shared" si="100"/>
        <v>263.962954772516</v>
      </c>
      <c r="J110" s="11">
        <f t="shared" si="101"/>
        <v>0.00503966758678531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12.0801767726755</v>
      </c>
      <c r="P110" s="11">
        <f t="shared" si="104"/>
        <v>0.0608800753238894</v>
      </c>
      <c r="Q110" s="16">
        <f t="shared" si="105"/>
        <v>0.0176552218439279</v>
      </c>
      <c r="R110" s="11">
        <f t="shared" si="106"/>
        <v>0.87929595</v>
      </c>
      <c r="S110" s="17">
        <f t="shared" si="107"/>
        <v>0.0200788162892459</v>
      </c>
      <c r="T110" s="3">
        <v>0.27</v>
      </c>
      <c r="U110" s="18">
        <f t="shared" si="108"/>
        <v>0.00542128039809639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0.22745335478135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13.3358333333333</v>
      </c>
      <c r="AF110" s="1">
        <f t="shared" si="113"/>
        <v>340632.291955245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-1.37221867616667</v>
      </c>
      <c r="E111" s="13">
        <f t="shared" si="114"/>
        <v>-9.18704522748387</v>
      </c>
      <c r="F111" s="9" t="s">
        <v>109</v>
      </c>
      <c r="G111" s="6">
        <v>5</v>
      </c>
      <c r="H111" s="11">
        <f t="shared" si="99"/>
        <v>-1.37221867616667</v>
      </c>
      <c r="I111" s="11">
        <f t="shared" si="100"/>
        <v>271.777781323833</v>
      </c>
      <c r="J111" s="11">
        <f t="shared" si="101"/>
        <v>0.0145560247131866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11.418331862484</v>
      </c>
      <c r="O111" s="11">
        <f t="shared" si="115"/>
        <v>3.63301983486758</v>
      </c>
      <c r="P111" s="11">
        <f t="shared" si="104"/>
        <v>0.0528823264998297</v>
      </c>
      <c r="Q111" s="16">
        <f t="shared" si="105"/>
        <v>0.0153358746849506</v>
      </c>
      <c r="R111" s="11">
        <f t="shared" si="106"/>
        <v>0.87929595</v>
      </c>
      <c r="S111" s="17">
        <f t="shared" si="107"/>
        <v>0.0174410841821239</v>
      </c>
      <c r="T111" s="3">
        <v>0.27</v>
      </c>
      <c r="U111" s="18">
        <f t="shared" si="108"/>
        <v>0.00470909272917345</v>
      </c>
      <c r="V111" s="3">
        <v>180.9</v>
      </c>
      <c r="W111" s="20">
        <v>6</v>
      </c>
      <c r="X111" s="20">
        <v>3</v>
      </c>
      <c r="Y111" s="20">
        <v>0.3</v>
      </c>
      <c r="Z111" s="20">
        <v>6</v>
      </c>
      <c r="AA111" s="3">
        <v>30.2</v>
      </c>
      <c r="AB111" s="2">
        <f t="shared" si="109"/>
        <v>0.227314976717278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13.3358333333333</v>
      </c>
      <c r="AF111" s="1">
        <f t="shared" si="113"/>
        <v>340425.058093311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2.0309859066129</v>
      </c>
      <c r="E112" s="13">
        <f t="shared" si="114"/>
        <v>-1.37221867616667</v>
      </c>
      <c r="F112" s="9" t="s">
        <v>111</v>
      </c>
      <c r="G112" s="6">
        <v>6</v>
      </c>
      <c r="H112" s="11">
        <f t="shared" si="99"/>
        <v>2.0309859066129</v>
      </c>
      <c r="I112" s="11">
        <f t="shared" si="100"/>
        <v>275.180985906613</v>
      </c>
      <c r="J112" s="11">
        <f t="shared" si="101"/>
        <v>0.0226707163936295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6.61219250836775</v>
      </c>
      <c r="P112" s="11">
        <f t="shared" si="104"/>
        <v>0.149903141097287</v>
      </c>
      <c r="Q112" s="16">
        <f t="shared" si="105"/>
        <v>0.0434719109182133</v>
      </c>
      <c r="R112" s="11">
        <f t="shared" si="106"/>
        <v>0.87929595</v>
      </c>
      <c r="S112" s="17">
        <f t="shared" si="107"/>
        <v>0.0494394531422706</v>
      </c>
      <c r="T112" s="3">
        <v>0.27</v>
      </c>
      <c r="U112" s="18">
        <f t="shared" si="108"/>
        <v>0.0133486523484131</v>
      </c>
      <c r="V112" s="3">
        <v>180.9</v>
      </c>
      <c r="W112" s="20">
        <v>6</v>
      </c>
      <c r="X112" s="20">
        <v>3</v>
      </c>
      <c r="Y112" s="20">
        <v>0.3</v>
      </c>
      <c r="Z112" s="20">
        <v>6</v>
      </c>
      <c r="AA112" s="3">
        <v>30.2</v>
      </c>
      <c r="AB112" s="2">
        <f t="shared" si="109"/>
        <v>0.228993643151297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13.3358333333333</v>
      </c>
      <c r="AF112" s="1">
        <f t="shared" si="113"/>
        <v>342939.015275423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7.08011410033333</v>
      </c>
      <c r="E113" s="13">
        <f t="shared" si="114"/>
        <v>2.0309859066129</v>
      </c>
      <c r="F113" s="9" t="s">
        <v>109</v>
      </c>
      <c r="G113" s="6">
        <v>7</v>
      </c>
      <c r="H113" s="11">
        <f t="shared" si="99"/>
        <v>7.08011410033333</v>
      </c>
      <c r="I113" s="11">
        <f t="shared" si="100"/>
        <v>280.230114100333</v>
      </c>
      <c r="J113" s="11">
        <f t="shared" si="101"/>
        <v>0.0428884081842686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9.49434436727046</v>
      </c>
      <c r="P113" s="11">
        <f t="shared" si="104"/>
        <v>0.407197316665507</v>
      </c>
      <c r="Q113" s="16">
        <f t="shared" si="105"/>
        <v>0.118087221832997</v>
      </c>
      <c r="R113" s="11">
        <f t="shared" si="106"/>
        <v>0.87929595</v>
      </c>
      <c r="S113" s="17">
        <f t="shared" si="107"/>
        <v>0.134297470417096</v>
      </c>
      <c r="T113" s="3">
        <v>0.27</v>
      </c>
      <c r="U113" s="18">
        <f t="shared" si="108"/>
        <v>0.0362603170126158</v>
      </c>
      <c r="V113" s="3">
        <v>180.9</v>
      </c>
      <c r="W113" s="20">
        <v>6</v>
      </c>
      <c r="X113" s="20">
        <v>3</v>
      </c>
      <c r="Y113" s="20">
        <v>0.3</v>
      </c>
      <c r="Z113" s="20">
        <v>6</v>
      </c>
      <c r="AA113" s="3">
        <v>30.2</v>
      </c>
      <c r="AB113" s="2">
        <f t="shared" si="109"/>
        <v>0.233445379595551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13.3358333333333</v>
      </c>
      <c r="AF113" s="1">
        <f t="shared" si="113"/>
        <v>349605.899523601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8.754140283</v>
      </c>
      <c r="E114" s="13">
        <f t="shared" si="114"/>
        <v>7.08011410033333</v>
      </c>
      <c r="F114" s="9" t="s">
        <v>109</v>
      </c>
      <c r="G114" s="6">
        <v>8</v>
      </c>
      <c r="H114" s="11">
        <f t="shared" si="99"/>
        <v>8.754140283</v>
      </c>
      <c r="I114" s="11">
        <f t="shared" si="100"/>
        <v>281.904140283</v>
      </c>
      <c r="J114" s="11">
        <f t="shared" si="101"/>
        <v>0.0527166469387674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12.119202050605</v>
      </c>
      <c r="P114" s="11">
        <f t="shared" si="104"/>
        <v>0.638883695681328</v>
      </c>
      <c r="Q114" s="16">
        <f t="shared" si="105"/>
        <v>0.185276271747585</v>
      </c>
      <c r="R114" s="11">
        <f t="shared" si="106"/>
        <v>0.87929595</v>
      </c>
      <c r="S114" s="17">
        <f t="shared" si="107"/>
        <v>0.210709797705295</v>
      </c>
      <c r="T114" s="3">
        <v>0.27</v>
      </c>
      <c r="U114" s="18">
        <f t="shared" si="108"/>
        <v>0.0568916453804296</v>
      </c>
      <c r="V114" s="3">
        <v>180.9</v>
      </c>
      <c r="W114" s="20">
        <v>6</v>
      </c>
      <c r="X114" s="20">
        <v>3</v>
      </c>
      <c r="Y114" s="20">
        <v>0.3</v>
      </c>
      <c r="Z114" s="20">
        <v>6</v>
      </c>
      <c r="AA114" s="3">
        <v>30.2</v>
      </c>
      <c r="AB114" s="2">
        <f t="shared" si="109"/>
        <v>0.237454046697417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13.3358333333333</v>
      </c>
      <c r="AF114" s="1">
        <f t="shared" si="113"/>
        <v>355609.246732557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10.1921833283226</v>
      </c>
      <c r="E115" s="13">
        <f t="shared" si="114"/>
        <v>8.754140283</v>
      </c>
      <c r="F115" s="9" t="s">
        <v>109</v>
      </c>
      <c r="G115" s="6">
        <v>9</v>
      </c>
      <c r="H115" s="11">
        <f t="shared" si="99"/>
        <v>10.1921833283226</v>
      </c>
      <c r="I115" s="11">
        <f t="shared" si="100"/>
        <v>283.342183328323</v>
      </c>
      <c r="J115" s="11">
        <f t="shared" si="101"/>
        <v>0.0628171722261872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14.5123733549236</v>
      </c>
      <c r="P115" s="11">
        <f t="shared" si="104"/>
        <v>0.911626256446968</v>
      </c>
      <c r="Q115" s="16">
        <f t="shared" si="105"/>
        <v>0.264371614369621</v>
      </c>
      <c r="R115" s="11">
        <f t="shared" si="106"/>
        <v>0.87929595</v>
      </c>
      <c r="S115" s="17">
        <f t="shared" si="107"/>
        <v>0.30066283640863</v>
      </c>
      <c r="T115" s="3">
        <v>0.27</v>
      </c>
      <c r="U115" s="18">
        <f t="shared" si="108"/>
        <v>0.08117896583033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0.242173073060833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13.3358333333333</v>
      </c>
      <c r="AF115" s="1">
        <f t="shared" si="113"/>
        <v>362676.422187115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5.54860641526667</v>
      </c>
      <c r="E116" s="13">
        <f t="shared" si="114"/>
        <v>10.1921833283226</v>
      </c>
      <c r="F116" s="9" t="s">
        <v>109</v>
      </c>
      <c r="G116" s="6">
        <v>10</v>
      </c>
      <c r="H116" s="11">
        <f t="shared" si="99"/>
        <v>5.54860641526667</v>
      </c>
      <c r="I116" s="11">
        <f t="shared" si="100"/>
        <v>278.698606415267</v>
      </c>
      <c r="J116" s="11">
        <f t="shared" si="101"/>
        <v>0.0354338179139822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16.6328020984767</v>
      </c>
      <c r="P116" s="11">
        <f t="shared" si="104"/>
        <v>0.589363680956724</v>
      </c>
      <c r="Q116" s="16">
        <f t="shared" si="105"/>
        <v>0.17091546747745</v>
      </c>
      <c r="R116" s="11">
        <f t="shared" si="106"/>
        <v>0.87929595</v>
      </c>
      <c r="S116" s="17">
        <f t="shared" si="107"/>
        <v>0.194377635285878</v>
      </c>
      <c r="T116" s="3">
        <v>0.27</v>
      </c>
      <c r="U116" s="18">
        <f t="shared" si="108"/>
        <v>0.0524819615271871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0.236597245124732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13.3358333333333</v>
      </c>
      <c r="AF116" s="1">
        <f t="shared" si="113"/>
        <v>354326.107674287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-2.62232479141936</v>
      </c>
      <c r="E117" s="13">
        <f t="shared" si="114"/>
        <v>5.54860641526667</v>
      </c>
      <c r="F117" s="9" t="s">
        <v>109</v>
      </c>
      <c r="G117" s="6">
        <v>11</v>
      </c>
      <c r="H117" s="11">
        <f t="shared" si="99"/>
        <v>-2.62232479141936</v>
      </c>
      <c r="I117" s="11">
        <f t="shared" si="100"/>
        <v>270.527675208581</v>
      </c>
      <c r="J117" s="11">
        <f t="shared" si="101"/>
        <v>0.0123351387757767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15.2412664966439</v>
      </c>
      <c r="O117" s="11">
        <f t="shared" si="115"/>
        <v>3.834226920876</v>
      </c>
      <c r="P117" s="11">
        <f t="shared" si="104"/>
        <v>0.0472957211668244</v>
      </c>
      <c r="Q117" s="16">
        <f t="shared" si="105"/>
        <v>0.0137157591383791</v>
      </c>
      <c r="R117" s="11">
        <f t="shared" si="106"/>
        <v>0.87929595</v>
      </c>
      <c r="S117" s="17">
        <f t="shared" si="107"/>
        <v>0.0155985696719962</v>
      </c>
      <c r="T117" s="3">
        <v>0.27</v>
      </c>
      <c r="U117" s="18">
        <f t="shared" si="108"/>
        <v>0.00421161381143897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0.227218316563563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13.3358333333333</v>
      </c>
      <c r="AF117" s="1">
        <f t="shared" si="113"/>
        <v>340280.300634215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-8.4084351194</v>
      </c>
      <c r="E118" s="13">
        <f t="shared" si="114"/>
        <v>-2.62232479141936</v>
      </c>
      <c r="F118" s="9" t="s">
        <v>111</v>
      </c>
      <c r="G118" s="6">
        <v>12</v>
      </c>
      <c r="H118" s="11">
        <f t="shared" si="99"/>
        <v>-8.4084351194</v>
      </c>
      <c r="I118" s="11">
        <f t="shared" si="100"/>
        <v>264.7415648806</v>
      </c>
      <c r="J118" s="11">
        <f t="shared" si="101"/>
        <v>0.0056171553691543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6.81898619970917</v>
      </c>
      <c r="P118" s="11">
        <f t="shared" si="104"/>
        <v>0.0383033049438854</v>
      </c>
      <c r="Q118" s="16">
        <f t="shared" si="105"/>
        <v>0.0111079584337268</v>
      </c>
      <c r="R118" s="11">
        <f t="shared" si="106"/>
        <v>0.87929595</v>
      </c>
      <c r="S118" s="17">
        <f t="shared" si="107"/>
        <v>0.0126327869856864</v>
      </c>
      <c r="T118" s="3">
        <v>0.27</v>
      </c>
      <c r="U118" s="18">
        <f t="shared" si="108"/>
        <v>0.00341085248613533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0.227062728638056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13.3358333333333</v>
      </c>
      <c r="AF118" s="1">
        <f t="shared" si="113"/>
        <v>340047.293423938</v>
      </c>
      <c r="AG118" s="1">
        <f>SUM(AF107:AF118)</f>
        <v>4144950.89798222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-16.1341600487097</v>
      </c>
      <c r="E119" s="13">
        <f t="shared" si="114"/>
        <v>-8.4084351194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-15.88</v>
      </c>
      <c r="E123" s="9"/>
      <c r="F123" s="9"/>
      <c r="G123" s="6">
        <v>1</v>
      </c>
      <c r="H123" s="11">
        <f t="shared" ref="H123:H134" si="116">E124</f>
        <v>-15.88</v>
      </c>
      <c r="I123" s="11">
        <f t="shared" ref="I123:I134" si="117">H123+273.15</f>
        <v>257.27</v>
      </c>
      <c r="J123" s="11">
        <f t="shared" ref="J123:J134" si="118">EXP(($C$18*(I123-$C$16))/($C$19*I123*$C$16))</f>
        <v>0.00193037673506203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0.00100615096184903</v>
      </c>
      <c r="Q123" s="16">
        <f t="shared" ref="Q123:Q134" si="122">P123*$B$125</f>
        <v>0.000261599250080748</v>
      </c>
      <c r="R123" s="11">
        <f t="shared" ref="R123:R134" si="123">L123*$B$125</f>
        <v>0.1355172</v>
      </c>
      <c r="S123" s="17">
        <f t="shared" ref="S123:S134" si="124">Q123/R123</f>
        <v>0.00193037673506203</v>
      </c>
      <c r="T123" s="3">
        <v>0.01</v>
      </c>
      <c r="U123" s="18">
        <f t="shared" ref="U123:U134" si="125">S123*T123</f>
        <v>1.93037673506203e-5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0.00550930376735062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0.00833333333333333</v>
      </c>
      <c r="AX123" s="1">
        <f t="shared" ref="AX123:AX134" si="132">AW123*10000*AV123*0.67*AU123*AT123</f>
        <v>4.16854693112951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-16.2928607929032</v>
      </c>
      <c r="E124" s="13">
        <f t="shared" ref="E124:E135" si="133">D123</f>
        <v>-15.88</v>
      </c>
      <c r="F124" s="9" t="s">
        <v>109</v>
      </c>
      <c r="G124" s="6">
        <v>2</v>
      </c>
      <c r="H124" s="11">
        <f t="shared" si="116"/>
        <v>-16.2928607929032</v>
      </c>
      <c r="I124" s="11">
        <f t="shared" si="117"/>
        <v>256.857139207097</v>
      </c>
      <c r="J124" s="11">
        <f t="shared" si="118"/>
        <v>0.00181644677166737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1.04143384903815</v>
      </c>
      <c r="P124" s="11">
        <f t="shared" si="121"/>
        <v>0.00189170915299048</v>
      </c>
      <c r="Q124" s="16">
        <f t="shared" si="122"/>
        <v>0.000491844379777524</v>
      </c>
      <c r="R124" s="11">
        <f t="shared" si="123"/>
        <v>0.1355172</v>
      </c>
      <c r="S124" s="17">
        <f t="shared" si="124"/>
        <v>0.00362938711674624</v>
      </c>
      <c r="T124" s="3">
        <v>0.01</v>
      </c>
      <c r="U124" s="18">
        <f t="shared" si="125"/>
        <v>3.62938711674624e-5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0.00552629387116746</v>
      </c>
      <c r="AU124" s="25">
        <f t="shared" si="129"/>
        <v>52.122</v>
      </c>
      <c r="AV124" s="1">
        <f t="shared" si="130"/>
        <v>0.26</v>
      </c>
      <c r="AW124" s="2">
        <f t="shared" si="131"/>
        <v>0.00833333333333333</v>
      </c>
      <c r="AX124" s="1">
        <f t="shared" si="132"/>
        <v>4.18140228420425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-11.9022758637857</v>
      </c>
      <c r="E125" s="13">
        <f t="shared" si="133"/>
        <v>-16.2928607929032</v>
      </c>
      <c r="F125" s="9" t="s">
        <v>109</v>
      </c>
      <c r="G125" s="6">
        <v>3</v>
      </c>
      <c r="H125" s="11">
        <f t="shared" si="116"/>
        <v>-11.9022758637857</v>
      </c>
      <c r="I125" s="11">
        <f t="shared" si="117"/>
        <v>261.247724136214</v>
      </c>
      <c r="J125" s="11">
        <f t="shared" si="118"/>
        <v>0.00343481235462314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1.56076213988516</v>
      </c>
      <c r="P125" s="11">
        <f t="shared" si="121"/>
        <v>0.00536092508070561</v>
      </c>
      <c r="Q125" s="16">
        <f t="shared" si="122"/>
        <v>0.00139384052098346</v>
      </c>
      <c r="R125" s="11">
        <f t="shared" si="123"/>
        <v>0.1355172</v>
      </c>
      <c r="S125" s="17">
        <f t="shared" si="124"/>
        <v>0.0102853403183025</v>
      </c>
      <c r="T125" s="3">
        <v>0.01</v>
      </c>
      <c r="U125" s="18">
        <f t="shared" si="125"/>
        <v>0.000102853403183025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0.00559285340318302</v>
      </c>
      <c r="AU125" s="25">
        <f t="shared" si="129"/>
        <v>52.122</v>
      </c>
      <c r="AV125" s="1">
        <f t="shared" si="130"/>
        <v>0.26</v>
      </c>
      <c r="AW125" s="2">
        <f t="shared" si="131"/>
        <v>0.00833333333333333</v>
      </c>
      <c r="AX125" s="1">
        <f t="shared" si="132"/>
        <v>4.23176373542158</v>
      </c>
    </row>
    <row r="126" s="1" customFormat="1" spans="1:50">
      <c r="A126" s="6"/>
      <c r="B126" s="6"/>
      <c r="C126" s="9">
        <v>3</v>
      </c>
      <c r="D126" s="12">
        <v>-9.18704522748387</v>
      </c>
      <c r="E126" s="13">
        <f t="shared" si="133"/>
        <v>-11.9022758637857</v>
      </c>
      <c r="F126" s="9" t="s">
        <v>109</v>
      </c>
      <c r="G126" s="6">
        <v>4</v>
      </c>
      <c r="H126" s="11">
        <f t="shared" si="116"/>
        <v>-9.18704522748387</v>
      </c>
      <c r="I126" s="11">
        <f t="shared" si="117"/>
        <v>263.962954772516</v>
      </c>
      <c r="J126" s="11">
        <f t="shared" si="118"/>
        <v>0.00503966758678531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2.07662121480445</v>
      </c>
      <c r="P126" s="11">
        <f t="shared" si="121"/>
        <v>0.0104654806262807</v>
      </c>
      <c r="Q126" s="16">
        <f t="shared" si="122"/>
        <v>0.00272102496283299</v>
      </c>
      <c r="R126" s="11">
        <f t="shared" si="123"/>
        <v>0.1355172</v>
      </c>
      <c r="S126" s="17">
        <f t="shared" si="124"/>
        <v>0.0200788162892459</v>
      </c>
      <c r="T126" s="3">
        <v>0.01</v>
      </c>
      <c r="U126" s="18">
        <f t="shared" si="125"/>
        <v>0.000200788162892459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0.00569078816289246</v>
      </c>
      <c r="AU126" s="25">
        <f t="shared" si="129"/>
        <v>52.122</v>
      </c>
      <c r="AV126" s="1">
        <f t="shared" si="130"/>
        <v>0.26</v>
      </c>
      <c r="AW126" s="2">
        <f t="shared" si="131"/>
        <v>0.00833333333333333</v>
      </c>
      <c r="AX126" s="1">
        <f t="shared" si="132"/>
        <v>4.30586486675818</v>
      </c>
    </row>
    <row r="127" s="1" customFormat="1" spans="1:50">
      <c r="A127" s="6"/>
      <c r="B127" s="6"/>
      <c r="C127" s="9">
        <v>4</v>
      </c>
      <c r="D127" s="12">
        <v>-1.37221867616667</v>
      </c>
      <c r="E127" s="13">
        <f t="shared" si="133"/>
        <v>-9.18704522748387</v>
      </c>
      <c r="F127" s="9" t="s">
        <v>109</v>
      </c>
      <c r="G127" s="6">
        <v>5</v>
      </c>
      <c r="H127" s="11">
        <f t="shared" si="116"/>
        <v>-1.37221867616667</v>
      </c>
      <c r="I127" s="11">
        <f t="shared" si="117"/>
        <v>271.777781323833</v>
      </c>
      <c r="J127" s="11">
        <f t="shared" si="118"/>
        <v>0.0145560247131866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1.96284794746927</v>
      </c>
      <c r="O127" s="11">
        <f t="shared" si="134"/>
        <v>0.624527786708909</v>
      </c>
      <c r="P127" s="11">
        <f t="shared" si="121"/>
        <v>0.00909064189740661</v>
      </c>
      <c r="Q127" s="16">
        <f t="shared" si="122"/>
        <v>0.00236356689332572</v>
      </c>
      <c r="R127" s="11">
        <f t="shared" si="123"/>
        <v>0.1355172</v>
      </c>
      <c r="S127" s="17">
        <f t="shared" si="124"/>
        <v>0.0174410841821239</v>
      </c>
      <c r="T127" s="3">
        <v>0.01</v>
      </c>
      <c r="U127" s="18">
        <f t="shared" si="125"/>
        <v>0.000174410841821239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0.001</v>
      </c>
      <c r="AF127" s="3">
        <v>0.49</v>
      </c>
      <c r="AG127" s="18">
        <f t="shared" si="126"/>
        <v>0.00049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0.00566441084182124</v>
      </c>
      <c r="AU127" s="25">
        <f t="shared" si="129"/>
        <v>52.122</v>
      </c>
      <c r="AV127" s="1">
        <f t="shared" si="130"/>
        <v>0.26</v>
      </c>
      <c r="AW127" s="2">
        <f t="shared" si="131"/>
        <v>0.00833333333333333</v>
      </c>
      <c r="AX127" s="1">
        <f t="shared" si="132"/>
        <v>4.28590679121069</v>
      </c>
    </row>
    <row r="128" s="1" customFormat="1" spans="1:50">
      <c r="A128" s="6"/>
      <c r="B128" s="6"/>
      <c r="C128" s="9">
        <v>5</v>
      </c>
      <c r="D128" s="12">
        <v>2.0309859066129</v>
      </c>
      <c r="E128" s="13">
        <f t="shared" si="133"/>
        <v>-1.37221867616667</v>
      </c>
      <c r="F128" s="9" t="s">
        <v>111</v>
      </c>
      <c r="G128" s="6">
        <v>6</v>
      </c>
      <c r="H128" s="11">
        <f t="shared" si="116"/>
        <v>2.0309859066129</v>
      </c>
      <c r="I128" s="11">
        <f t="shared" si="117"/>
        <v>275.180985906613</v>
      </c>
      <c r="J128" s="11">
        <f t="shared" si="118"/>
        <v>0.0226707163936295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1.1366571448115</v>
      </c>
      <c r="P128" s="11">
        <f t="shared" si="121"/>
        <v>0.0257688317668143</v>
      </c>
      <c r="Q128" s="16">
        <f t="shared" si="122"/>
        <v>0.00669989625937171</v>
      </c>
      <c r="R128" s="11">
        <f t="shared" si="123"/>
        <v>0.1355172</v>
      </c>
      <c r="S128" s="17">
        <f t="shared" si="124"/>
        <v>0.0494394531422706</v>
      </c>
      <c r="T128" s="3">
        <v>0.01</v>
      </c>
      <c r="U128" s="18">
        <f t="shared" si="125"/>
        <v>0.000494394531422706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0.001</v>
      </c>
      <c r="AF128" s="3">
        <v>0.49</v>
      </c>
      <c r="AG128" s="18">
        <f t="shared" si="126"/>
        <v>0.00049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0.00598439453142271</v>
      </c>
      <c r="AU128" s="25">
        <f t="shared" si="129"/>
        <v>52.122</v>
      </c>
      <c r="AV128" s="1">
        <f t="shared" si="130"/>
        <v>0.26</v>
      </c>
      <c r="AW128" s="2">
        <f t="shared" si="131"/>
        <v>0.00833333333333333</v>
      </c>
      <c r="AX128" s="1">
        <f t="shared" si="132"/>
        <v>4.52801851414825</v>
      </c>
    </row>
    <row r="129" s="1" customFormat="1" spans="1:50">
      <c r="A129" s="6"/>
      <c r="B129" s="6"/>
      <c r="C129" s="9">
        <v>6</v>
      </c>
      <c r="D129" s="12">
        <v>7.08011410033333</v>
      </c>
      <c r="E129" s="13">
        <f t="shared" si="133"/>
        <v>2.0309859066129</v>
      </c>
      <c r="F129" s="9" t="s">
        <v>109</v>
      </c>
      <c r="G129" s="6">
        <v>7</v>
      </c>
      <c r="H129" s="11">
        <f t="shared" si="116"/>
        <v>7.08011410033333</v>
      </c>
      <c r="I129" s="11">
        <f t="shared" si="117"/>
        <v>280.230114100333</v>
      </c>
      <c r="J129" s="11">
        <f t="shared" si="118"/>
        <v>0.0428884081842686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1.63210831304469</v>
      </c>
      <c r="P129" s="11">
        <f t="shared" si="121"/>
        <v>0.0699985275307986</v>
      </c>
      <c r="Q129" s="16">
        <f t="shared" si="122"/>
        <v>0.0181996171580076</v>
      </c>
      <c r="R129" s="11">
        <f t="shared" si="123"/>
        <v>0.1355172</v>
      </c>
      <c r="S129" s="17">
        <f t="shared" si="124"/>
        <v>0.134297470417096</v>
      </c>
      <c r="T129" s="3">
        <v>0.01</v>
      </c>
      <c r="U129" s="18">
        <f t="shared" si="125"/>
        <v>0.00134297470417096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0.001</v>
      </c>
      <c r="AF129" s="3">
        <v>0.49</v>
      </c>
      <c r="AG129" s="18">
        <f t="shared" si="126"/>
        <v>0.00049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0.00683297470417096</v>
      </c>
      <c r="AU129" s="25">
        <f t="shared" si="129"/>
        <v>52.122</v>
      </c>
      <c r="AV129" s="1">
        <f t="shared" si="130"/>
        <v>0.26</v>
      </c>
      <c r="AW129" s="2">
        <f t="shared" si="131"/>
        <v>0.00833333333333333</v>
      </c>
      <c r="AX129" s="1">
        <f t="shared" si="132"/>
        <v>5.17008626432209</v>
      </c>
    </row>
    <row r="130" s="1" customFormat="1" spans="1:50">
      <c r="A130" s="6"/>
      <c r="B130" s="6"/>
      <c r="C130" s="9">
        <v>7</v>
      </c>
      <c r="D130" s="12">
        <v>8.754140283</v>
      </c>
      <c r="E130" s="13">
        <f t="shared" si="133"/>
        <v>7.08011410033333</v>
      </c>
      <c r="F130" s="9" t="s">
        <v>109</v>
      </c>
      <c r="G130" s="6">
        <v>8</v>
      </c>
      <c r="H130" s="11">
        <f t="shared" si="116"/>
        <v>8.754140283</v>
      </c>
      <c r="I130" s="11">
        <f t="shared" si="117"/>
        <v>281.904140283</v>
      </c>
      <c r="J130" s="11">
        <f t="shared" si="118"/>
        <v>0.0527166469387674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2.08332978551389</v>
      </c>
      <c r="P130" s="11">
        <f t="shared" si="121"/>
        <v>0.109826160759954</v>
      </c>
      <c r="Q130" s="16">
        <f t="shared" si="122"/>
        <v>0.028554801797588</v>
      </c>
      <c r="R130" s="11">
        <f t="shared" si="123"/>
        <v>0.1355172</v>
      </c>
      <c r="S130" s="17">
        <f t="shared" si="124"/>
        <v>0.210709797705295</v>
      </c>
      <c r="T130" s="3">
        <v>0.01</v>
      </c>
      <c r="U130" s="18">
        <f t="shared" si="125"/>
        <v>0.00210709797705295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0.001</v>
      </c>
      <c r="AF130" s="3">
        <v>0.49</v>
      </c>
      <c r="AG130" s="18">
        <f t="shared" si="126"/>
        <v>0.00049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0.00759709797705295</v>
      </c>
      <c r="AU130" s="25">
        <f t="shared" si="129"/>
        <v>52.122</v>
      </c>
      <c r="AV130" s="1">
        <f t="shared" si="130"/>
        <v>0.26</v>
      </c>
      <c r="AW130" s="2">
        <f t="shared" si="131"/>
        <v>0.00833333333333333</v>
      </c>
      <c r="AX130" s="1">
        <f t="shared" si="132"/>
        <v>5.748250740032</v>
      </c>
    </row>
    <row r="131" s="1" customFormat="1" spans="1:50">
      <c r="A131" s="6"/>
      <c r="B131" s="6"/>
      <c r="C131" s="9">
        <v>8</v>
      </c>
      <c r="D131" s="12">
        <v>10.1921833283226</v>
      </c>
      <c r="E131" s="13">
        <f t="shared" si="133"/>
        <v>8.754140283</v>
      </c>
      <c r="F131" s="9" t="s">
        <v>109</v>
      </c>
      <c r="G131" s="6">
        <v>9</v>
      </c>
      <c r="H131" s="11">
        <f t="shared" si="116"/>
        <v>10.1921833283226</v>
      </c>
      <c r="I131" s="11">
        <f t="shared" si="117"/>
        <v>283.342183328323</v>
      </c>
      <c r="J131" s="11">
        <f t="shared" si="118"/>
        <v>0.0628171722261872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2.49472362475394</v>
      </c>
      <c r="P131" s="11">
        <f t="shared" si="121"/>
        <v>0.156711483592906</v>
      </c>
      <c r="Q131" s="16">
        <f t="shared" si="122"/>
        <v>0.0407449857341556</v>
      </c>
      <c r="R131" s="11">
        <f t="shared" si="123"/>
        <v>0.1355172</v>
      </c>
      <c r="S131" s="17">
        <f t="shared" si="124"/>
        <v>0.30066283640863</v>
      </c>
      <c r="T131" s="3">
        <v>0.01</v>
      </c>
      <c r="U131" s="18">
        <f t="shared" si="125"/>
        <v>0.0030066283640863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0.001</v>
      </c>
      <c r="AF131" s="3">
        <v>0.49</v>
      </c>
      <c r="AG131" s="18">
        <f t="shared" si="126"/>
        <v>0.00049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0.0084966283640863</v>
      </c>
      <c r="AU131" s="25">
        <f t="shared" si="129"/>
        <v>52.122</v>
      </c>
      <c r="AV131" s="1">
        <f t="shared" si="130"/>
        <v>0.26</v>
      </c>
      <c r="AW131" s="2">
        <f t="shared" si="131"/>
        <v>0.00833333333333333</v>
      </c>
      <c r="AX131" s="1">
        <f t="shared" si="132"/>
        <v>6.42886934315702</v>
      </c>
    </row>
    <row r="132" s="1" customFormat="1" spans="1:50">
      <c r="A132" s="6"/>
      <c r="B132" s="6"/>
      <c r="C132" s="9">
        <v>9</v>
      </c>
      <c r="D132" s="12">
        <v>5.54860641526667</v>
      </c>
      <c r="E132" s="13">
        <f t="shared" si="133"/>
        <v>10.1921833283226</v>
      </c>
      <c r="F132" s="9" t="s">
        <v>109</v>
      </c>
      <c r="G132" s="6">
        <v>10</v>
      </c>
      <c r="H132" s="11">
        <f t="shared" si="116"/>
        <v>5.54860641526667</v>
      </c>
      <c r="I132" s="11">
        <f t="shared" si="117"/>
        <v>278.698606415267</v>
      </c>
      <c r="J132" s="11">
        <f t="shared" si="118"/>
        <v>0.0354338179139822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2.85923214116103</v>
      </c>
      <c r="P132" s="11">
        <f t="shared" si="121"/>
        <v>0.101313511063705</v>
      </c>
      <c r="Q132" s="16">
        <f t="shared" si="122"/>
        <v>0.0263415128765634</v>
      </c>
      <c r="R132" s="11">
        <f t="shared" si="123"/>
        <v>0.1355172</v>
      </c>
      <c r="S132" s="17">
        <f t="shared" si="124"/>
        <v>0.194377635285878</v>
      </c>
      <c r="T132" s="3">
        <v>0.01</v>
      </c>
      <c r="U132" s="18">
        <f t="shared" si="125"/>
        <v>0.00194377635285878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0.00743377635285878</v>
      </c>
      <c r="AU132" s="25">
        <f t="shared" si="129"/>
        <v>52.122</v>
      </c>
      <c r="AV132" s="1">
        <f t="shared" si="130"/>
        <v>0.26</v>
      </c>
      <c r="AW132" s="2">
        <f t="shared" si="131"/>
        <v>0.00833333333333333</v>
      </c>
      <c r="AX132" s="1">
        <f t="shared" si="132"/>
        <v>5.62467544194146</v>
      </c>
    </row>
    <row r="133" s="1" customFormat="1" spans="1:50">
      <c r="A133" s="6"/>
      <c r="B133" s="6"/>
      <c r="C133" s="9">
        <v>10</v>
      </c>
      <c r="D133" s="12">
        <v>-2.62232479141936</v>
      </c>
      <c r="E133" s="13">
        <f t="shared" si="133"/>
        <v>5.54860641526667</v>
      </c>
      <c r="F133" s="9" t="s">
        <v>109</v>
      </c>
      <c r="G133" s="6">
        <v>11</v>
      </c>
      <c r="H133" s="11">
        <f t="shared" si="116"/>
        <v>-2.62232479141936</v>
      </c>
      <c r="I133" s="11">
        <f t="shared" si="117"/>
        <v>270.527675208581</v>
      </c>
      <c r="J133" s="11">
        <f t="shared" si="118"/>
        <v>0.0123351387757767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2.62002269859246</v>
      </c>
      <c r="O133" s="11">
        <f t="shared" si="134"/>
        <v>0.659115931504866</v>
      </c>
      <c r="P133" s="11">
        <f t="shared" si="121"/>
        <v>0.00813028648443786</v>
      </c>
      <c r="Q133" s="16">
        <f t="shared" si="122"/>
        <v>0.00211387448595384</v>
      </c>
      <c r="R133" s="11">
        <f t="shared" si="123"/>
        <v>0.1355172</v>
      </c>
      <c r="S133" s="17">
        <f t="shared" si="124"/>
        <v>0.0155985696719962</v>
      </c>
      <c r="T133" s="3">
        <v>0.01</v>
      </c>
      <c r="U133" s="18">
        <f t="shared" si="125"/>
        <v>0.000155985696719962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0.00564598569671996</v>
      </c>
      <c r="AU133" s="25">
        <f t="shared" si="129"/>
        <v>52.122</v>
      </c>
      <c r="AV133" s="1">
        <f t="shared" si="130"/>
        <v>0.26</v>
      </c>
      <c r="AW133" s="2">
        <f t="shared" si="131"/>
        <v>0.00833333333333333</v>
      </c>
      <c r="AX133" s="1">
        <f t="shared" si="132"/>
        <v>4.27196563179909</v>
      </c>
    </row>
    <row r="134" s="1" customFormat="1" spans="1:51">
      <c r="A134" s="6"/>
      <c r="B134" s="6"/>
      <c r="C134" s="9">
        <v>11</v>
      </c>
      <c r="D134" s="12">
        <v>-8.4084351194</v>
      </c>
      <c r="E134" s="13">
        <f t="shared" si="133"/>
        <v>-2.62232479141936</v>
      </c>
      <c r="F134" s="9" t="s">
        <v>111</v>
      </c>
      <c r="G134" s="6">
        <v>12</v>
      </c>
      <c r="H134" s="11">
        <f t="shared" si="116"/>
        <v>-8.4084351194</v>
      </c>
      <c r="I134" s="11">
        <f t="shared" si="117"/>
        <v>264.7415648806</v>
      </c>
      <c r="J134" s="11">
        <f t="shared" si="118"/>
        <v>0.0056171553691543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1.17220564502043</v>
      </c>
      <c r="P134" s="11">
        <f t="shared" si="121"/>
        <v>0.00658446123267948</v>
      </c>
      <c r="Q134" s="16">
        <f t="shared" si="122"/>
        <v>0.00171195992049666</v>
      </c>
      <c r="R134" s="11">
        <f t="shared" si="123"/>
        <v>0.1355172</v>
      </c>
      <c r="S134" s="17">
        <f t="shared" si="124"/>
        <v>0.0126327869856864</v>
      </c>
      <c r="T134" s="3">
        <v>0.01</v>
      </c>
      <c r="U134" s="18">
        <f t="shared" si="125"/>
        <v>0.000126327869856864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0.00561632786985686</v>
      </c>
      <c r="AU134" s="25">
        <f t="shared" si="129"/>
        <v>52.122</v>
      </c>
      <c r="AV134" s="1">
        <f t="shared" si="130"/>
        <v>0.26</v>
      </c>
      <c r="AW134" s="2">
        <f t="shared" si="131"/>
        <v>0.00833333333333333</v>
      </c>
      <c r="AX134" s="1">
        <f t="shared" si="132"/>
        <v>4.2495254018944</v>
      </c>
      <c r="AY134" s="1">
        <f>SUM(AX123:AX134)</f>
        <v>57.1948759460185</v>
      </c>
    </row>
    <row r="135" s="1" customFormat="1" spans="1:46">
      <c r="A135" s="6"/>
      <c r="B135" s="6"/>
      <c r="C135" s="9">
        <v>12</v>
      </c>
      <c r="D135" s="12">
        <v>-16.1341600487097</v>
      </c>
      <c r="E135" s="13">
        <f t="shared" si="133"/>
        <v>-8.4084351194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-15.88</v>
      </c>
      <c r="E139" s="9"/>
      <c r="F139" s="9"/>
      <c r="G139" s="6">
        <v>1</v>
      </c>
      <c r="H139" s="11">
        <f t="shared" ref="H139:H150" si="135">E140</f>
        <v>-15.88</v>
      </c>
      <c r="I139" s="11">
        <f t="shared" ref="I139:I150" si="136">H139+273.15</f>
        <v>257.27</v>
      </c>
      <c r="J139" s="11">
        <f t="shared" ref="J139:J150" si="137">EXP(($C$18*(I139-$C$16))/($C$19*I139*$C$16))</f>
        <v>0.00193037673506203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0.00054957825647216</v>
      </c>
      <c r="Q139" s="16">
        <f t="shared" ref="Q139:Q150" si="141">P139*$B$125</f>
        <v>0.000142890346682762</v>
      </c>
      <c r="R139" s="11">
        <f t="shared" ref="R139:R150" si="142">L139*$B$125</f>
        <v>0.074022</v>
      </c>
      <c r="S139" s="17">
        <f t="shared" ref="S139:S150" si="143">Q139/R139</f>
        <v>0.00193037673506203</v>
      </c>
      <c r="T139" s="3">
        <v>0.01</v>
      </c>
      <c r="U139" s="18">
        <f t="shared" ref="U139:U150" si="144">S139*T139</f>
        <v>1.93037673506203e-5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0.00550930376735062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0.0333333333333333</v>
      </c>
      <c r="AX139" s="1">
        <f t="shared" ref="AX139:AX150" si="151">AW139*10000*AV139*0.67*AU139*AT139</f>
        <v>9.10774959742582</v>
      </c>
      <c r="AZ139" s="2">
        <f t="shared" ref="AZ139:AZ150" si="152">$E$12/12</f>
        <v>0.00833333333333333</v>
      </c>
      <c r="BA139" s="1">
        <f t="shared" ref="BA139:BA150" si="153">AZ139*10000*AV139*0.67*AU139*AT139</f>
        <v>2.27693739935645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-16.2928607929032</v>
      </c>
      <c r="E140" s="13">
        <f t="shared" ref="E140:E151" si="154">D139</f>
        <v>-15.88</v>
      </c>
      <c r="F140" s="9" t="s">
        <v>109</v>
      </c>
      <c r="G140" s="6">
        <v>2</v>
      </c>
      <c r="H140" s="11">
        <f t="shared" si="135"/>
        <v>-16.2928607929032</v>
      </c>
      <c r="I140" s="11">
        <f t="shared" si="136"/>
        <v>256.857139207097</v>
      </c>
      <c r="J140" s="11">
        <f t="shared" si="137"/>
        <v>0.00181644677166737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0.568850421743528</v>
      </c>
      <c r="P140" s="11">
        <f t="shared" si="140"/>
        <v>0.00103328651213765</v>
      </c>
      <c r="Q140" s="16">
        <f t="shared" si="141"/>
        <v>0.00026865449315579</v>
      </c>
      <c r="R140" s="11">
        <f t="shared" si="142"/>
        <v>0.074022</v>
      </c>
      <c r="S140" s="17">
        <f t="shared" si="143"/>
        <v>0.00362938711674624</v>
      </c>
      <c r="T140" s="3">
        <v>0.01</v>
      </c>
      <c r="U140" s="18">
        <f t="shared" si="144"/>
        <v>3.62938711674624e-5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0.00552629387116746</v>
      </c>
      <c r="AU140" s="25">
        <f t="shared" si="148"/>
        <v>28.47</v>
      </c>
      <c r="AV140" s="1">
        <f t="shared" si="149"/>
        <v>0.26</v>
      </c>
      <c r="AW140" s="2">
        <f t="shared" si="150"/>
        <v>0.0333333333333333</v>
      </c>
      <c r="AX140" s="1">
        <f t="shared" si="151"/>
        <v>9.13583692347146</v>
      </c>
      <c r="AZ140" s="2">
        <f t="shared" si="152"/>
        <v>0.00833333333333333</v>
      </c>
      <c r="BA140" s="1">
        <f t="shared" si="153"/>
        <v>2.28395923086786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-11.9022758637857</v>
      </c>
      <c r="E141" s="13">
        <f t="shared" si="154"/>
        <v>-16.2928607929032</v>
      </c>
      <c r="F141" s="9" t="s">
        <v>109</v>
      </c>
      <c r="G141" s="6">
        <v>3</v>
      </c>
      <c r="H141" s="11">
        <f t="shared" si="135"/>
        <v>-11.9022758637857</v>
      </c>
      <c r="I141" s="11">
        <f t="shared" si="136"/>
        <v>261.247724136214</v>
      </c>
      <c r="J141" s="11">
        <f t="shared" si="137"/>
        <v>0.00343481235462314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0.85251713523139</v>
      </c>
      <c r="P141" s="11">
        <f t="shared" si="140"/>
        <v>0.00292823638862071</v>
      </c>
      <c r="Q141" s="16">
        <f t="shared" si="141"/>
        <v>0.000761341461041384</v>
      </c>
      <c r="R141" s="11">
        <f t="shared" si="142"/>
        <v>0.074022</v>
      </c>
      <c r="S141" s="17">
        <f t="shared" si="143"/>
        <v>0.0102853403183025</v>
      </c>
      <c r="T141" s="3">
        <v>0.01</v>
      </c>
      <c r="U141" s="18">
        <f t="shared" si="144"/>
        <v>0.000102853403183025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0.00559285340318302</v>
      </c>
      <c r="AU141" s="25">
        <f t="shared" si="148"/>
        <v>28.47</v>
      </c>
      <c r="AV141" s="1">
        <f t="shared" si="149"/>
        <v>0.26</v>
      </c>
      <c r="AW141" s="2">
        <f t="shared" si="150"/>
        <v>0.0333333333333333</v>
      </c>
      <c r="AX141" s="1">
        <f t="shared" si="151"/>
        <v>9.24587034629924</v>
      </c>
      <c r="AZ141" s="2">
        <f t="shared" si="152"/>
        <v>0.00833333333333333</v>
      </c>
      <c r="BA141" s="1">
        <f t="shared" si="153"/>
        <v>2.31146758657481</v>
      </c>
    </row>
    <row r="142" s="1" customFormat="1" spans="1:53">
      <c r="A142" s="6"/>
      <c r="B142" s="6"/>
      <c r="C142" s="9">
        <v>3</v>
      </c>
      <c r="D142" s="12">
        <v>-9.18704522748387</v>
      </c>
      <c r="E142" s="13">
        <f t="shared" si="154"/>
        <v>-11.9022758637857</v>
      </c>
      <c r="F142" s="9" t="s">
        <v>109</v>
      </c>
      <c r="G142" s="6">
        <v>4</v>
      </c>
      <c r="H142" s="11">
        <f t="shared" si="135"/>
        <v>-9.18704522748387</v>
      </c>
      <c r="I142" s="11">
        <f t="shared" si="136"/>
        <v>263.962954772516</v>
      </c>
      <c r="J142" s="11">
        <f t="shared" si="137"/>
        <v>0.00503966758678531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1.13428889884277</v>
      </c>
      <c r="P142" s="11">
        <f t="shared" si="140"/>
        <v>0.0057164389975483</v>
      </c>
      <c r="Q142" s="16">
        <f t="shared" si="141"/>
        <v>0.00148627413936256</v>
      </c>
      <c r="R142" s="11">
        <f t="shared" si="142"/>
        <v>0.074022</v>
      </c>
      <c r="S142" s="17">
        <f t="shared" si="143"/>
        <v>0.0200788162892459</v>
      </c>
      <c r="T142" s="3">
        <v>0.01</v>
      </c>
      <c r="U142" s="18">
        <f t="shared" si="144"/>
        <v>0.000200788162892459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0.00569078816289246</v>
      </c>
      <c r="AU142" s="25">
        <f t="shared" si="148"/>
        <v>28.47</v>
      </c>
      <c r="AV142" s="1">
        <f t="shared" si="149"/>
        <v>0.26</v>
      </c>
      <c r="AW142" s="2">
        <f t="shared" si="150"/>
        <v>0.0333333333333333</v>
      </c>
      <c r="AX142" s="1">
        <f t="shared" si="151"/>
        <v>9.40777197779097</v>
      </c>
      <c r="AZ142" s="2">
        <f t="shared" si="152"/>
        <v>0.00833333333333333</v>
      </c>
      <c r="BA142" s="1">
        <f t="shared" si="153"/>
        <v>2.35194299444774</v>
      </c>
    </row>
    <row r="143" s="1" customFormat="1" spans="1:53">
      <c r="A143" s="6"/>
      <c r="B143" s="6"/>
      <c r="C143" s="9">
        <v>4</v>
      </c>
      <c r="D143" s="12">
        <v>-1.37221867616667</v>
      </c>
      <c r="E143" s="13">
        <f t="shared" si="154"/>
        <v>-9.18704522748387</v>
      </c>
      <c r="F143" s="9" t="s">
        <v>109</v>
      </c>
      <c r="G143" s="6">
        <v>5</v>
      </c>
      <c r="H143" s="11">
        <f t="shared" si="135"/>
        <v>-1.37221867616667</v>
      </c>
      <c r="I143" s="11">
        <f t="shared" si="136"/>
        <v>271.777781323833</v>
      </c>
      <c r="J143" s="11">
        <f t="shared" si="137"/>
        <v>0.0145560247131866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1.07214383685296</v>
      </c>
      <c r="O143" s="11">
        <f t="shared" si="155"/>
        <v>0.341128622992261</v>
      </c>
      <c r="P143" s="11">
        <f t="shared" si="140"/>
        <v>0.00496547666665067</v>
      </c>
      <c r="Q143" s="16">
        <f t="shared" si="141"/>
        <v>0.00129102393332917</v>
      </c>
      <c r="R143" s="11">
        <f t="shared" si="142"/>
        <v>0.074022</v>
      </c>
      <c r="S143" s="17">
        <f t="shared" si="143"/>
        <v>0.0174410841821239</v>
      </c>
      <c r="T143" s="3">
        <v>0.01</v>
      </c>
      <c r="U143" s="18">
        <f t="shared" si="144"/>
        <v>0.000174410841821239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0.001</v>
      </c>
      <c r="AF143" s="3">
        <v>0.49</v>
      </c>
      <c r="AG143" s="18">
        <f t="shared" si="145"/>
        <v>0.00049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0.00566441084182124</v>
      </c>
      <c r="AU143" s="25">
        <f t="shared" si="148"/>
        <v>28.47</v>
      </c>
      <c r="AV143" s="1">
        <f t="shared" si="149"/>
        <v>0.26</v>
      </c>
      <c r="AW143" s="2">
        <f t="shared" si="150"/>
        <v>0.0333333333333333</v>
      </c>
      <c r="AX143" s="1">
        <f t="shared" si="151"/>
        <v>9.36416609844352</v>
      </c>
      <c r="AZ143" s="2">
        <f t="shared" si="152"/>
        <v>0.00833333333333333</v>
      </c>
      <c r="BA143" s="1">
        <f t="shared" si="153"/>
        <v>2.34104152461088</v>
      </c>
    </row>
    <row r="144" s="1" customFormat="1" spans="1:53">
      <c r="A144" s="6"/>
      <c r="B144" s="6"/>
      <c r="C144" s="9">
        <v>5</v>
      </c>
      <c r="D144" s="12">
        <v>2.0309859066129</v>
      </c>
      <c r="E144" s="13">
        <f t="shared" si="154"/>
        <v>-1.37221867616667</v>
      </c>
      <c r="F144" s="9" t="s">
        <v>111</v>
      </c>
      <c r="G144" s="6">
        <v>6</v>
      </c>
      <c r="H144" s="11">
        <f t="shared" si="135"/>
        <v>2.0309859066129</v>
      </c>
      <c r="I144" s="11">
        <f t="shared" si="136"/>
        <v>275.180985906613</v>
      </c>
      <c r="J144" s="11">
        <f t="shared" si="137"/>
        <v>0.0226707163936295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0.62086314632561</v>
      </c>
      <c r="P144" s="11">
        <f t="shared" si="140"/>
        <v>0.0140754123096044</v>
      </c>
      <c r="Q144" s="16">
        <f t="shared" si="141"/>
        <v>0.00365960720049715</v>
      </c>
      <c r="R144" s="11">
        <f t="shared" si="142"/>
        <v>0.074022</v>
      </c>
      <c r="S144" s="17">
        <f t="shared" si="143"/>
        <v>0.0494394531422706</v>
      </c>
      <c r="T144" s="3">
        <v>0.01</v>
      </c>
      <c r="U144" s="18">
        <f t="shared" si="144"/>
        <v>0.000494394531422706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0.001</v>
      </c>
      <c r="AF144" s="3">
        <v>0.49</v>
      </c>
      <c r="AG144" s="18">
        <f t="shared" si="145"/>
        <v>0.00049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0.00598439453142271</v>
      </c>
      <c r="AU144" s="25">
        <f t="shared" si="148"/>
        <v>28.47</v>
      </c>
      <c r="AV144" s="1">
        <f t="shared" si="149"/>
        <v>0.26</v>
      </c>
      <c r="AW144" s="2">
        <f t="shared" si="150"/>
        <v>0.0333333333333333</v>
      </c>
      <c r="AX144" s="1">
        <f t="shared" si="151"/>
        <v>9.8931496947777</v>
      </c>
      <c r="AZ144" s="2">
        <f t="shared" si="152"/>
        <v>0.00833333333333333</v>
      </c>
      <c r="BA144" s="1">
        <f t="shared" si="153"/>
        <v>2.47328742369442</v>
      </c>
    </row>
    <row r="145" s="1" customFormat="1" spans="1:53">
      <c r="A145" s="6"/>
      <c r="B145" s="6"/>
      <c r="C145" s="9">
        <v>6</v>
      </c>
      <c r="D145" s="12">
        <v>7.08011410033333</v>
      </c>
      <c r="E145" s="13">
        <f t="shared" si="154"/>
        <v>2.0309859066129</v>
      </c>
      <c r="F145" s="9" t="s">
        <v>109</v>
      </c>
      <c r="G145" s="6">
        <v>7</v>
      </c>
      <c r="H145" s="11">
        <f t="shared" si="135"/>
        <v>7.08011410033333</v>
      </c>
      <c r="I145" s="11">
        <f t="shared" si="136"/>
        <v>280.230114100333</v>
      </c>
      <c r="J145" s="11">
        <f t="shared" si="137"/>
        <v>0.0428884081842686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0.891487734016006</v>
      </c>
      <c r="P145" s="11">
        <f t="shared" si="140"/>
        <v>0.0382344898277471</v>
      </c>
      <c r="Q145" s="16">
        <f t="shared" si="141"/>
        <v>0.00994096735521425</v>
      </c>
      <c r="R145" s="11">
        <f t="shared" si="142"/>
        <v>0.074022</v>
      </c>
      <c r="S145" s="17">
        <f t="shared" si="143"/>
        <v>0.134297470417096</v>
      </c>
      <c r="T145" s="3">
        <v>0.01</v>
      </c>
      <c r="U145" s="18">
        <f t="shared" si="144"/>
        <v>0.00134297470417096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0.001</v>
      </c>
      <c r="AF145" s="3">
        <v>0.49</v>
      </c>
      <c r="AG145" s="18">
        <f t="shared" si="145"/>
        <v>0.00049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0.00683297470417096</v>
      </c>
      <c r="AU145" s="25">
        <f t="shared" si="148"/>
        <v>28.47</v>
      </c>
      <c r="AV145" s="1">
        <f t="shared" si="149"/>
        <v>0.26</v>
      </c>
      <c r="AW145" s="2">
        <f t="shared" si="150"/>
        <v>0.0333333333333333</v>
      </c>
      <c r="AX145" s="1">
        <f t="shared" si="151"/>
        <v>11.2959867959978</v>
      </c>
      <c r="AZ145" s="2">
        <f t="shared" si="152"/>
        <v>0.00833333333333333</v>
      </c>
      <c r="BA145" s="1">
        <f t="shared" si="153"/>
        <v>2.82399669899946</v>
      </c>
    </row>
    <row r="146" s="1" customFormat="1" spans="1:53">
      <c r="A146" s="6"/>
      <c r="B146" s="6"/>
      <c r="C146" s="9">
        <v>7</v>
      </c>
      <c r="D146" s="12">
        <v>8.754140283</v>
      </c>
      <c r="E146" s="13">
        <f t="shared" si="154"/>
        <v>7.08011410033333</v>
      </c>
      <c r="F146" s="9" t="s">
        <v>109</v>
      </c>
      <c r="G146" s="6">
        <v>8</v>
      </c>
      <c r="H146" s="11">
        <f t="shared" si="135"/>
        <v>8.754140283</v>
      </c>
      <c r="I146" s="11">
        <f t="shared" si="136"/>
        <v>281.904140283</v>
      </c>
      <c r="J146" s="11">
        <f t="shared" si="137"/>
        <v>0.0527166469387674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1.13795324418826</v>
      </c>
      <c r="P146" s="11">
        <f t="shared" si="140"/>
        <v>0.0599890794066974</v>
      </c>
      <c r="Q146" s="16">
        <f t="shared" si="141"/>
        <v>0.0155971606457413</v>
      </c>
      <c r="R146" s="11">
        <f t="shared" si="142"/>
        <v>0.074022</v>
      </c>
      <c r="S146" s="17">
        <f t="shared" si="143"/>
        <v>0.210709797705295</v>
      </c>
      <c r="T146" s="3">
        <v>0.01</v>
      </c>
      <c r="U146" s="18">
        <f t="shared" si="144"/>
        <v>0.00210709797705295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0.001</v>
      </c>
      <c r="AF146" s="3">
        <v>0.49</v>
      </c>
      <c r="AG146" s="18">
        <f t="shared" si="145"/>
        <v>0.00049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0.00759709797705295</v>
      </c>
      <c r="AU146" s="25">
        <f t="shared" si="148"/>
        <v>28.47</v>
      </c>
      <c r="AV146" s="1">
        <f t="shared" si="149"/>
        <v>0.26</v>
      </c>
      <c r="AW146" s="2">
        <f t="shared" si="150"/>
        <v>0.0333333333333333</v>
      </c>
      <c r="AX146" s="1">
        <f t="shared" si="151"/>
        <v>12.5592032975489</v>
      </c>
      <c r="AZ146" s="2">
        <f t="shared" si="152"/>
        <v>0.00833333333333333</v>
      </c>
      <c r="BA146" s="1">
        <f t="shared" si="153"/>
        <v>3.13980082438722</v>
      </c>
    </row>
    <row r="147" s="1" customFormat="1" spans="1:53">
      <c r="A147" s="6"/>
      <c r="B147" s="6"/>
      <c r="C147" s="9">
        <v>8</v>
      </c>
      <c r="D147" s="12">
        <v>10.1921833283226</v>
      </c>
      <c r="E147" s="13">
        <f t="shared" si="154"/>
        <v>8.754140283</v>
      </c>
      <c r="F147" s="9" t="s">
        <v>109</v>
      </c>
      <c r="G147" s="6">
        <v>9</v>
      </c>
      <c r="H147" s="11">
        <f t="shared" si="135"/>
        <v>10.1921833283226</v>
      </c>
      <c r="I147" s="11">
        <f t="shared" si="136"/>
        <v>283.342183328323</v>
      </c>
      <c r="J147" s="11">
        <f t="shared" si="137"/>
        <v>0.0628171722261872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1.36266416478156</v>
      </c>
      <c r="P147" s="11">
        <f t="shared" si="140"/>
        <v>0.0855987095255368</v>
      </c>
      <c r="Q147" s="16">
        <f t="shared" si="141"/>
        <v>0.0222556644766396</v>
      </c>
      <c r="R147" s="11">
        <f t="shared" si="142"/>
        <v>0.074022</v>
      </c>
      <c r="S147" s="17">
        <f t="shared" si="143"/>
        <v>0.30066283640863</v>
      </c>
      <c r="T147" s="3">
        <v>0.01</v>
      </c>
      <c r="U147" s="18">
        <f t="shared" si="144"/>
        <v>0.0030066283640863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0.001</v>
      </c>
      <c r="AF147" s="3">
        <v>0.49</v>
      </c>
      <c r="AG147" s="18">
        <f t="shared" si="145"/>
        <v>0.00049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0.00849662836408629</v>
      </c>
      <c r="AU147" s="25">
        <f t="shared" si="148"/>
        <v>28.47</v>
      </c>
      <c r="AV147" s="1">
        <f t="shared" si="149"/>
        <v>0.26</v>
      </c>
      <c r="AW147" s="2">
        <f t="shared" si="150"/>
        <v>0.0333333333333333</v>
      </c>
      <c r="AX147" s="1">
        <f t="shared" si="151"/>
        <v>14.0462691531162</v>
      </c>
      <c r="AZ147" s="2">
        <f t="shared" si="152"/>
        <v>0.00833333333333333</v>
      </c>
      <c r="BA147" s="1">
        <f t="shared" si="153"/>
        <v>3.51156728827904</v>
      </c>
    </row>
    <row r="148" s="1" customFormat="1" spans="1:53">
      <c r="A148" s="6"/>
      <c r="B148" s="6"/>
      <c r="C148" s="9">
        <v>9</v>
      </c>
      <c r="D148" s="12">
        <v>5.54860641526667</v>
      </c>
      <c r="E148" s="13">
        <f t="shared" si="154"/>
        <v>10.1921833283226</v>
      </c>
      <c r="F148" s="9" t="s">
        <v>109</v>
      </c>
      <c r="G148" s="6">
        <v>10</v>
      </c>
      <c r="H148" s="11">
        <f t="shared" si="135"/>
        <v>5.54860641526667</v>
      </c>
      <c r="I148" s="11">
        <f t="shared" si="136"/>
        <v>278.698606415267</v>
      </c>
      <c r="J148" s="11">
        <f t="shared" si="137"/>
        <v>0.0354338179139822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1.56176545525602</v>
      </c>
      <c r="P148" s="11">
        <f t="shared" si="140"/>
        <v>0.0553393127658895</v>
      </c>
      <c r="Q148" s="16">
        <f t="shared" si="141"/>
        <v>0.0143882213191313</v>
      </c>
      <c r="R148" s="11">
        <f t="shared" si="142"/>
        <v>0.074022</v>
      </c>
      <c r="S148" s="17">
        <f t="shared" si="143"/>
        <v>0.194377635285878</v>
      </c>
      <c r="T148" s="3">
        <v>0.01</v>
      </c>
      <c r="U148" s="18">
        <f t="shared" si="144"/>
        <v>0.00194377635285878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0.00743377635285878</v>
      </c>
      <c r="AU148" s="25">
        <f t="shared" si="148"/>
        <v>28.47</v>
      </c>
      <c r="AV148" s="1">
        <f t="shared" si="149"/>
        <v>0.26</v>
      </c>
      <c r="AW148" s="2">
        <f t="shared" si="150"/>
        <v>0.0333333333333333</v>
      </c>
      <c r="AX148" s="1">
        <f t="shared" si="151"/>
        <v>12.2892068479393</v>
      </c>
      <c r="AZ148" s="2">
        <f t="shared" si="152"/>
        <v>0.00833333333333333</v>
      </c>
      <c r="BA148" s="1">
        <f t="shared" si="153"/>
        <v>3.07230171198483</v>
      </c>
    </row>
    <row r="149" s="1" customFormat="1" spans="1:53">
      <c r="A149" s="6"/>
      <c r="B149" s="6"/>
      <c r="C149" s="9">
        <v>10</v>
      </c>
      <c r="D149" s="12">
        <v>-2.62232479141936</v>
      </c>
      <c r="E149" s="13">
        <f t="shared" si="154"/>
        <v>5.54860641526667</v>
      </c>
      <c r="F149" s="9" t="s">
        <v>109</v>
      </c>
      <c r="G149" s="6">
        <v>11</v>
      </c>
      <c r="H149" s="11">
        <f t="shared" si="135"/>
        <v>-2.62232479141936</v>
      </c>
      <c r="I149" s="11">
        <f t="shared" si="136"/>
        <v>270.527675208581</v>
      </c>
      <c r="J149" s="11">
        <f t="shared" si="137"/>
        <v>0.0123351387757767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1.43110483536563</v>
      </c>
      <c r="O149" s="11">
        <f t="shared" si="155"/>
        <v>0.360021307124507</v>
      </c>
      <c r="P149" s="11">
        <f t="shared" si="140"/>
        <v>0.00444091278561731</v>
      </c>
      <c r="Q149" s="16">
        <f t="shared" si="141"/>
        <v>0.0011546373242605</v>
      </c>
      <c r="R149" s="11">
        <f t="shared" si="142"/>
        <v>0.074022</v>
      </c>
      <c r="S149" s="17">
        <f t="shared" si="143"/>
        <v>0.0155985696719962</v>
      </c>
      <c r="T149" s="3">
        <v>0.01</v>
      </c>
      <c r="U149" s="18">
        <f t="shared" si="144"/>
        <v>0.000155985696719962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0.00564598569671996</v>
      </c>
      <c r="AU149" s="25">
        <f t="shared" si="148"/>
        <v>28.47</v>
      </c>
      <c r="AV149" s="1">
        <f t="shared" si="149"/>
        <v>0.26</v>
      </c>
      <c r="AW149" s="2">
        <f t="shared" si="150"/>
        <v>0.0333333333333333</v>
      </c>
      <c r="AX149" s="1">
        <f t="shared" si="151"/>
        <v>9.33370642241818</v>
      </c>
      <c r="AZ149" s="2">
        <f t="shared" si="152"/>
        <v>0.00833333333333333</v>
      </c>
      <c r="BA149" s="1">
        <f t="shared" si="153"/>
        <v>2.33342660560454</v>
      </c>
    </row>
    <row r="150" s="1" customFormat="1" spans="1:54">
      <c r="A150" s="6"/>
      <c r="B150" s="6"/>
      <c r="C150" s="9">
        <v>11</v>
      </c>
      <c r="D150" s="12">
        <v>-8.4084351194</v>
      </c>
      <c r="E150" s="13">
        <f t="shared" si="154"/>
        <v>-2.62232479141936</v>
      </c>
      <c r="F150" s="9" t="s">
        <v>111</v>
      </c>
      <c r="G150" s="6">
        <v>12</v>
      </c>
      <c r="H150" s="11">
        <f t="shared" si="135"/>
        <v>-8.4084351194</v>
      </c>
      <c r="I150" s="11">
        <f t="shared" si="136"/>
        <v>264.7415648806</v>
      </c>
      <c r="J150" s="11">
        <f t="shared" si="137"/>
        <v>0.0056171553691543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0.640280394338889</v>
      </c>
      <c r="P150" s="11">
        <f t="shared" si="140"/>
        <v>0.00359655445482492</v>
      </c>
      <c r="Q150" s="16">
        <f t="shared" si="141"/>
        <v>0.00093510415825448</v>
      </c>
      <c r="R150" s="11">
        <f t="shared" si="142"/>
        <v>0.074022</v>
      </c>
      <c r="S150" s="17">
        <f t="shared" si="143"/>
        <v>0.0126327869856864</v>
      </c>
      <c r="T150" s="3">
        <v>0.01</v>
      </c>
      <c r="U150" s="18">
        <f t="shared" si="144"/>
        <v>0.000126327869856864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0.00561632786985686</v>
      </c>
      <c r="AU150" s="25">
        <f t="shared" si="148"/>
        <v>28.47</v>
      </c>
      <c r="AV150" s="1">
        <f t="shared" si="149"/>
        <v>0.26</v>
      </c>
      <c r="AW150" s="2">
        <f t="shared" si="150"/>
        <v>0.0333333333333333</v>
      </c>
      <c r="AX150" s="1">
        <f t="shared" si="151"/>
        <v>9.28467734867684</v>
      </c>
      <c r="AY150" s="1">
        <f>SUM(AX139:AX150)</f>
        <v>124.963594503906</v>
      </c>
      <c r="AZ150" s="2">
        <f t="shared" si="152"/>
        <v>0.00833333333333333</v>
      </c>
      <c r="BA150" s="1">
        <f t="shared" si="153"/>
        <v>2.32116933716921</v>
      </c>
      <c r="BB150" s="1">
        <f>SUM(BA139:BA150)</f>
        <v>31.2408986259765</v>
      </c>
    </row>
    <row r="151" s="1" customFormat="1" spans="1:46">
      <c r="A151" s="6"/>
      <c r="B151" s="6"/>
      <c r="C151" s="9">
        <v>12</v>
      </c>
      <c r="D151" s="12">
        <v>-16.1341600487097</v>
      </c>
      <c r="E151" s="13">
        <f t="shared" si="154"/>
        <v>-8.4084351194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5" t="s">
        <v>79</v>
      </c>
      <c r="T152" s="15"/>
      <c r="U152" s="15"/>
      <c r="V152" s="15" t="s">
        <v>80</v>
      </c>
      <c r="W152" s="15"/>
      <c r="X152" s="15"/>
      <c r="Y152" s="15" t="s">
        <v>81</v>
      </c>
      <c r="Z152" s="15"/>
      <c r="AA152" s="15"/>
      <c r="AB152" s="15" t="s">
        <v>82</v>
      </c>
      <c r="AC152" s="15"/>
      <c r="AD152" s="15"/>
      <c r="AE152" s="15" t="s">
        <v>83</v>
      </c>
      <c r="AF152" s="15"/>
      <c r="AG152" s="15"/>
      <c r="AH152" s="15" t="s">
        <v>84</v>
      </c>
      <c r="AI152" s="15"/>
      <c r="AJ152" s="15"/>
      <c r="AK152" s="21" t="s">
        <v>116</v>
      </c>
      <c r="AL152" s="22"/>
      <c r="AM152" s="23"/>
      <c r="AN152" s="22" t="s">
        <v>117</v>
      </c>
      <c r="AO152" s="22"/>
      <c r="AP152" s="23"/>
      <c r="AQ152" s="15" t="s">
        <v>86</v>
      </c>
      <c r="AR152" s="15"/>
      <c r="AS152" s="15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4" t="s">
        <v>93</v>
      </c>
      <c r="L153" s="14" t="s">
        <v>94</v>
      </c>
      <c r="M153" s="6" t="s">
        <v>95</v>
      </c>
      <c r="N153" s="14" t="s">
        <v>96</v>
      </c>
      <c r="O153" s="6" t="s">
        <v>97</v>
      </c>
      <c r="P153" s="6" t="s">
        <v>98</v>
      </c>
      <c r="Q153" s="14" t="s">
        <v>99</v>
      </c>
      <c r="R153" s="14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4" t="s">
        <v>101</v>
      </c>
      <c r="AR153" s="24" t="s">
        <v>102</v>
      </c>
      <c r="AS153" s="24"/>
      <c r="AT153" s="2" t="s">
        <v>103</v>
      </c>
      <c r="AU153" s="1" t="s">
        <v>104</v>
      </c>
      <c r="AV153" s="1" t="s">
        <v>72</v>
      </c>
      <c r="AW153" s="1" t="s">
        <v>119</v>
      </c>
      <c r="AX153" s="1" t="s">
        <v>120</v>
      </c>
    </row>
    <row r="154" s="1" customFormat="1" spans="1:50">
      <c r="A154" s="6" t="s">
        <v>107</v>
      </c>
      <c r="B154" s="6">
        <f>F13</f>
        <v>910.8575</v>
      </c>
      <c r="C154" s="9" t="s">
        <v>108</v>
      </c>
      <c r="D154" s="10">
        <v>-15.88</v>
      </c>
      <c r="E154" s="9"/>
      <c r="F154" s="9"/>
      <c r="G154" s="6">
        <v>1</v>
      </c>
      <c r="H154" s="11">
        <f t="shared" ref="H154:H165" si="156">E155</f>
        <v>-15.88</v>
      </c>
      <c r="I154" s="11">
        <f t="shared" ref="I154:I165" si="157">H154+273.15</f>
        <v>257.27</v>
      </c>
      <c r="J154" s="11">
        <f t="shared" ref="J154:J165" si="158">EXP(($C$18*(I154-$C$16))/($C$19*I154*$C$16))</f>
        <v>0.00193037673506203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0.00146524843913064</v>
      </c>
      <c r="Q154" s="16">
        <f t="shared" ref="Q154:Q165" si="162">P154*$B$156</f>
        <v>0.000307702172217434</v>
      </c>
      <c r="R154" s="11">
        <f t="shared" ref="R154:R165" si="163">L154*$B$156</f>
        <v>0.1594000625</v>
      </c>
      <c r="S154" s="17">
        <f t="shared" ref="S154:S165" si="164">Q154/R154</f>
        <v>0.00193037673506203</v>
      </c>
      <c r="T154" s="3">
        <v>0.01</v>
      </c>
      <c r="U154" s="18">
        <f t="shared" ref="U154:U165" si="165">S154*T154</f>
        <v>1.93037673506203e-5</v>
      </c>
      <c r="V154" s="17"/>
      <c r="W154" s="3"/>
      <c r="X154" s="3"/>
      <c r="Y154" s="19"/>
      <c r="Z154" s="3"/>
      <c r="AA154" s="20"/>
      <c r="AB154" s="3"/>
      <c r="AC154" s="3"/>
      <c r="AD154" s="20"/>
      <c r="AE154" s="17">
        <v>0.001</v>
      </c>
      <c r="AF154" s="3">
        <v>0.49</v>
      </c>
      <c r="AG154" s="18">
        <f t="shared" ref="AG154:AG165" si="166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0.00550930376735062</v>
      </c>
      <c r="AU154" s="25">
        <f t="shared" ref="AU154:AU165" si="169">$B$139/12</f>
        <v>28.47</v>
      </c>
      <c r="AV154" s="1">
        <f t="shared" ref="AV154:AV165" si="170">$B$125</f>
        <v>0.26</v>
      </c>
      <c r="AW154" s="2">
        <f t="shared" ref="AW154:AW165" si="171">$E$11/12</f>
        <v>0.0333333333333333</v>
      </c>
      <c r="AX154" s="1">
        <f t="shared" ref="AX154:AX165" si="172">AW154*10000*AV154*0.67*AU154*AT154</f>
        <v>9.10774959742582</v>
      </c>
    </row>
    <row r="155" s="1" customFormat="1" spans="1:50">
      <c r="A155" s="6" t="s">
        <v>110</v>
      </c>
      <c r="B155" s="6">
        <v>1</v>
      </c>
      <c r="C155" s="9">
        <v>1</v>
      </c>
      <c r="D155" s="12">
        <v>-16.2928607929032</v>
      </c>
      <c r="E155" s="13">
        <f t="shared" ref="E155:E166" si="173">D154</f>
        <v>-15.88</v>
      </c>
      <c r="F155" s="9" t="s">
        <v>109</v>
      </c>
      <c r="G155" s="6">
        <v>2</v>
      </c>
      <c r="H155" s="11">
        <f t="shared" si="156"/>
        <v>-16.2928607929032</v>
      </c>
      <c r="I155" s="11">
        <f t="shared" si="157"/>
        <v>256.857139207097</v>
      </c>
      <c r="J155" s="11">
        <f t="shared" si="158"/>
        <v>0.00181644677166737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1.5166305848942</v>
      </c>
      <c r="P155" s="11">
        <f t="shared" si="161"/>
        <v>0.00275487872974308</v>
      </c>
      <c r="Q155" s="16">
        <f t="shared" si="162"/>
        <v>0.000578524533246046</v>
      </c>
      <c r="R155" s="11">
        <f t="shared" si="163"/>
        <v>0.1594000625</v>
      </c>
      <c r="S155" s="17">
        <f t="shared" si="164"/>
        <v>0.00362938711674624</v>
      </c>
      <c r="T155" s="3">
        <v>0.01</v>
      </c>
      <c r="U155" s="18">
        <f t="shared" si="165"/>
        <v>3.62938711674624e-5</v>
      </c>
      <c r="V155" s="17"/>
      <c r="W155" s="3"/>
      <c r="X155" s="3"/>
      <c r="Y155" s="19"/>
      <c r="Z155" s="3"/>
      <c r="AA155" s="20"/>
      <c r="AB155" s="3"/>
      <c r="AC155" s="3"/>
      <c r="AD155" s="20"/>
      <c r="AE155" s="17">
        <v>0.001</v>
      </c>
      <c r="AF155" s="3">
        <v>0.49</v>
      </c>
      <c r="AG155" s="18">
        <f t="shared" si="166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0.00552629387116746</v>
      </c>
      <c r="AU155" s="25">
        <f t="shared" si="169"/>
        <v>28.47</v>
      </c>
      <c r="AV155" s="1">
        <f t="shared" si="170"/>
        <v>0.26</v>
      </c>
      <c r="AW155" s="2">
        <f t="shared" si="171"/>
        <v>0.0333333333333333</v>
      </c>
      <c r="AX155" s="1">
        <f t="shared" si="172"/>
        <v>9.13583692347146</v>
      </c>
    </row>
    <row r="156" s="1" customFormat="1" spans="1:50">
      <c r="A156" s="6" t="s">
        <v>72</v>
      </c>
      <c r="B156" s="6">
        <f>G13</f>
        <v>0.21</v>
      </c>
      <c r="C156" s="9">
        <v>2</v>
      </c>
      <c r="D156" s="12">
        <v>-11.9022758637857</v>
      </c>
      <c r="E156" s="13">
        <f t="shared" si="173"/>
        <v>-16.2928607929032</v>
      </c>
      <c r="F156" s="9" t="s">
        <v>109</v>
      </c>
      <c r="G156" s="6">
        <v>3</v>
      </c>
      <c r="H156" s="11">
        <f t="shared" si="156"/>
        <v>-11.9022758637857</v>
      </c>
      <c r="I156" s="11">
        <f t="shared" si="157"/>
        <v>261.247724136214</v>
      </c>
      <c r="J156" s="11">
        <f t="shared" si="158"/>
        <v>0.00343481235462314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2.27292362283113</v>
      </c>
      <c r="P156" s="11">
        <f t="shared" si="161"/>
        <v>0.00780706614081515</v>
      </c>
      <c r="Q156" s="16">
        <f t="shared" si="162"/>
        <v>0.00163948388957118</v>
      </c>
      <c r="R156" s="11">
        <f t="shared" si="163"/>
        <v>0.1594000625</v>
      </c>
      <c r="S156" s="17">
        <f t="shared" si="164"/>
        <v>0.0102853403183025</v>
      </c>
      <c r="T156" s="3">
        <v>0.01</v>
      </c>
      <c r="U156" s="18">
        <f t="shared" si="165"/>
        <v>0.000102853403183025</v>
      </c>
      <c r="V156" s="17"/>
      <c r="W156" s="3"/>
      <c r="X156" s="3"/>
      <c r="Y156" s="19"/>
      <c r="Z156" s="3"/>
      <c r="AA156" s="20"/>
      <c r="AB156" s="3"/>
      <c r="AC156" s="3"/>
      <c r="AD156" s="20"/>
      <c r="AE156" s="17">
        <v>0.001</v>
      </c>
      <c r="AF156" s="3">
        <v>0.49</v>
      </c>
      <c r="AG156" s="18">
        <f t="shared" si="166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0.00559285340318302</v>
      </c>
      <c r="AU156" s="25">
        <f t="shared" si="169"/>
        <v>28.47</v>
      </c>
      <c r="AV156" s="1">
        <f t="shared" si="170"/>
        <v>0.26</v>
      </c>
      <c r="AW156" s="2">
        <f t="shared" si="171"/>
        <v>0.0333333333333333</v>
      </c>
      <c r="AX156" s="1">
        <f t="shared" si="172"/>
        <v>9.24587034629924</v>
      </c>
    </row>
    <row r="157" s="1" customFormat="1" spans="1:50">
      <c r="A157" s="6"/>
      <c r="B157" s="6"/>
      <c r="C157" s="9">
        <v>3</v>
      </c>
      <c r="D157" s="12">
        <v>-9.18704522748387</v>
      </c>
      <c r="E157" s="13">
        <f t="shared" si="173"/>
        <v>-11.9022758637857</v>
      </c>
      <c r="F157" s="9" t="s">
        <v>109</v>
      </c>
      <c r="G157" s="6">
        <v>4</v>
      </c>
      <c r="H157" s="11">
        <f t="shared" si="156"/>
        <v>-9.18704522748387</v>
      </c>
      <c r="I157" s="11">
        <f t="shared" si="157"/>
        <v>263.962954772516</v>
      </c>
      <c r="J157" s="11">
        <f t="shared" si="158"/>
        <v>0.00503966758678531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3.02416447335698</v>
      </c>
      <c r="P157" s="11">
        <f t="shared" si="161"/>
        <v>0.0152407836734848</v>
      </c>
      <c r="Q157" s="16">
        <f t="shared" si="162"/>
        <v>0.00320056457143181</v>
      </c>
      <c r="R157" s="11">
        <f t="shared" si="163"/>
        <v>0.1594000625</v>
      </c>
      <c r="S157" s="17">
        <f t="shared" si="164"/>
        <v>0.0200788162892459</v>
      </c>
      <c r="T157" s="3">
        <v>0.01</v>
      </c>
      <c r="U157" s="18">
        <f t="shared" si="165"/>
        <v>0.000200788162892459</v>
      </c>
      <c r="V157" s="17"/>
      <c r="W157" s="3"/>
      <c r="X157" s="3"/>
      <c r="Y157" s="19"/>
      <c r="Z157" s="3"/>
      <c r="AA157" s="20"/>
      <c r="AB157" s="3"/>
      <c r="AC157" s="3"/>
      <c r="AD157" s="20"/>
      <c r="AE157" s="17">
        <v>0.001</v>
      </c>
      <c r="AF157" s="3">
        <v>0.49</v>
      </c>
      <c r="AG157" s="18">
        <f t="shared" si="166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0.00569078816289246</v>
      </c>
      <c r="AU157" s="25">
        <f t="shared" si="169"/>
        <v>28.47</v>
      </c>
      <c r="AV157" s="1">
        <f t="shared" si="170"/>
        <v>0.26</v>
      </c>
      <c r="AW157" s="2">
        <f t="shared" si="171"/>
        <v>0.0333333333333333</v>
      </c>
      <c r="AX157" s="1">
        <f t="shared" si="172"/>
        <v>9.40777197779097</v>
      </c>
    </row>
    <row r="158" s="1" customFormat="1" spans="1:50">
      <c r="A158" s="6"/>
      <c r="B158" s="6"/>
      <c r="C158" s="9">
        <v>4</v>
      </c>
      <c r="D158" s="12">
        <v>-1.37221867616667</v>
      </c>
      <c r="E158" s="13">
        <f t="shared" si="173"/>
        <v>-9.18704522748387</v>
      </c>
      <c r="F158" s="9" t="s">
        <v>109</v>
      </c>
      <c r="G158" s="6">
        <v>5</v>
      </c>
      <c r="H158" s="11">
        <f t="shared" si="156"/>
        <v>-1.37221867616667</v>
      </c>
      <c r="I158" s="11">
        <f t="shared" si="157"/>
        <v>271.777781323833</v>
      </c>
      <c r="J158" s="11">
        <f t="shared" si="158"/>
        <v>0.0145560247131866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2.85847750519932</v>
      </c>
      <c r="O158" s="11">
        <f t="shared" si="174"/>
        <v>0.909494101150842</v>
      </c>
      <c r="P158" s="11">
        <f t="shared" si="161"/>
        <v>0.0132386186128491</v>
      </c>
      <c r="Q158" s="16">
        <f t="shared" si="162"/>
        <v>0.00278010990869831</v>
      </c>
      <c r="R158" s="11">
        <f t="shared" si="163"/>
        <v>0.1594000625</v>
      </c>
      <c r="S158" s="17">
        <f t="shared" si="164"/>
        <v>0.0174410841821239</v>
      </c>
      <c r="T158" s="3">
        <v>0.01</v>
      </c>
      <c r="U158" s="18">
        <f t="shared" si="165"/>
        <v>0.000174410841821239</v>
      </c>
      <c r="V158" s="17"/>
      <c r="W158" s="3"/>
      <c r="X158" s="3"/>
      <c r="Y158" s="19"/>
      <c r="Z158" s="3"/>
      <c r="AA158" s="20"/>
      <c r="AB158" s="3"/>
      <c r="AC158" s="3"/>
      <c r="AD158" s="20"/>
      <c r="AE158" s="17">
        <v>0.001</v>
      </c>
      <c r="AF158" s="3">
        <v>0.49</v>
      </c>
      <c r="AG158" s="18">
        <f t="shared" si="166"/>
        <v>0.00049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0.00566441084182124</v>
      </c>
      <c r="AU158" s="25">
        <f t="shared" si="169"/>
        <v>28.47</v>
      </c>
      <c r="AV158" s="1">
        <f t="shared" si="170"/>
        <v>0.26</v>
      </c>
      <c r="AW158" s="2">
        <f t="shared" si="171"/>
        <v>0.0333333333333333</v>
      </c>
      <c r="AX158" s="1">
        <f t="shared" si="172"/>
        <v>9.36416609844352</v>
      </c>
    </row>
    <row r="159" s="1" customFormat="1" spans="1:52">
      <c r="A159" s="6"/>
      <c r="B159" s="6"/>
      <c r="C159" s="9">
        <v>5</v>
      </c>
      <c r="D159" s="12">
        <v>2.0309859066129</v>
      </c>
      <c r="E159" s="13">
        <f t="shared" si="173"/>
        <v>-1.37221867616667</v>
      </c>
      <c r="F159" s="9" t="s">
        <v>111</v>
      </c>
      <c r="G159" s="6">
        <v>6</v>
      </c>
      <c r="H159" s="11">
        <f t="shared" si="156"/>
        <v>2.0309859066129</v>
      </c>
      <c r="I159" s="11">
        <f t="shared" si="157"/>
        <v>275.180985906613</v>
      </c>
      <c r="J159" s="11">
        <f t="shared" si="158"/>
        <v>0.0226707163936295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1.65530339920466</v>
      </c>
      <c r="P159" s="11">
        <f t="shared" si="161"/>
        <v>0.0375269139087798</v>
      </c>
      <c r="Q159" s="16">
        <f t="shared" si="162"/>
        <v>0.00788065192084376</v>
      </c>
      <c r="R159" s="11">
        <f t="shared" si="163"/>
        <v>0.1594000625</v>
      </c>
      <c r="S159" s="17">
        <f t="shared" si="164"/>
        <v>0.0494394531422706</v>
      </c>
      <c r="T159" s="3">
        <v>0.01</v>
      </c>
      <c r="U159" s="18">
        <f t="shared" si="165"/>
        <v>0.000494394531422706</v>
      </c>
      <c r="V159" s="17"/>
      <c r="W159" s="3"/>
      <c r="X159" s="3"/>
      <c r="Y159" s="19"/>
      <c r="Z159" s="3"/>
      <c r="AA159" s="20"/>
      <c r="AB159" s="3"/>
      <c r="AC159" s="3"/>
      <c r="AD159" s="20"/>
      <c r="AE159" s="17">
        <v>0.001</v>
      </c>
      <c r="AF159" s="3">
        <v>0.49</v>
      </c>
      <c r="AG159" s="18">
        <f t="shared" si="166"/>
        <v>0.00049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</v>
      </c>
      <c r="AR159" s="3">
        <v>0.5</v>
      </c>
      <c r="AS159" s="3">
        <f t="shared" si="167"/>
        <v>0.005</v>
      </c>
      <c r="AT159" s="2">
        <f t="shared" si="168"/>
        <v>0.00598439453142271</v>
      </c>
      <c r="AU159" s="25">
        <f t="shared" si="169"/>
        <v>28.47</v>
      </c>
      <c r="AV159" s="1">
        <f t="shared" si="170"/>
        <v>0.26</v>
      </c>
      <c r="AW159" s="2">
        <f t="shared" si="171"/>
        <v>0.0333333333333333</v>
      </c>
      <c r="AX159" s="1">
        <f t="shared" si="172"/>
        <v>9.8931496947777</v>
      </c>
      <c r="AZ159" s="2"/>
    </row>
    <row r="160" s="1" customFormat="1" spans="1:52">
      <c r="A160" s="6"/>
      <c r="B160" s="6"/>
      <c r="C160" s="9">
        <v>6</v>
      </c>
      <c r="D160" s="12">
        <v>7.08011410033333</v>
      </c>
      <c r="E160" s="13">
        <f t="shared" si="173"/>
        <v>2.0309859066129</v>
      </c>
      <c r="F160" s="9" t="s">
        <v>109</v>
      </c>
      <c r="G160" s="6">
        <v>7</v>
      </c>
      <c r="H160" s="11">
        <f t="shared" si="156"/>
        <v>7.08011410033333</v>
      </c>
      <c r="I160" s="11">
        <f t="shared" si="157"/>
        <v>280.230114100333</v>
      </c>
      <c r="J160" s="11">
        <f t="shared" si="158"/>
        <v>0.0428884081842686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2.37682440196255</v>
      </c>
      <c r="P160" s="11">
        <f t="shared" si="161"/>
        <v>0.1019382151337</v>
      </c>
      <c r="Q160" s="16">
        <f t="shared" si="162"/>
        <v>0.021407025178077</v>
      </c>
      <c r="R160" s="11">
        <f t="shared" si="163"/>
        <v>0.1594000625</v>
      </c>
      <c r="S160" s="17">
        <f t="shared" si="164"/>
        <v>0.134297470417096</v>
      </c>
      <c r="T160" s="3">
        <v>0.01</v>
      </c>
      <c r="U160" s="18">
        <f t="shared" si="165"/>
        <v>0.00134297470417096</v>
      </c>
      <c r="V160" s="17"/>
      <c r="W160" s="3"/>
      <c r="X160" s="3"/>
      <c r="Y160" s="19"/>
      <c r="Z160" s="3"/>
      <c r="AA160" s="20"/>
      <c r="AB160" s="3"/>
      <c r="AC160" s="3"/>
      <c r="AD160" s="20"/>
      <c r="AE160" s="17">
        <v>0.001</v>
      </c>
      <c r="AF160" s="3">
        <v>0.49</v>
      </c>
      <c r="AG160" s="18">
        <f t="shared" si="166"/>
        <v>0.00049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</v>
      </c>
      <c r="AR160" s="3">
        <v>0.5</v>
      </c>
      <c r="AS160" s="3">
        <f t="shared" si="167"/>
        <v>0.005</v>
      </c>
      <c r="AT160" s="2">
        <f t="shared" si="168"/>
        <v>0.00683297470417096</v>
      </c>
      <c r="AU160" s="25">
        <f t="shared" si="169"/>
        <v>28.47</v>
      </c>
      <c r="AV160" s="1">
        <f t="shared" si="170"/>
        <v>0.26</v>
      </c>
      <c r="AW160" s="2">
        <f t="shared" si="171"/>
        <v>0.0333333333333333</v>
      </c>
      <c r="AX160" s="1">
        <f t="shared" si="172"/>
        <v>11.2959867959979</v>
      </c>
      <c r="AZ160" s="2"/>
    </row>
    <row r="161" s="1" customFormat="1" spans="1:52">
      <c r="A161" s="6"/>
      <c r="B161" s="6"/>
      <c r="C161" s="9">
        <v>7</v>
      </c>
      <c r="D161" s="12">
        <v>8.754140283</v>
      </c>
      <c r="E161" s="13">
        <f t="shared" si="173"/>
        <v>7.08011410033333</v>
      </c>
      <c r="F161" s="9" t="s">
        <v>109</v>
      </c>
      <c r="G161" s="6">
        <v>8</v>
      </c>
      <c r="H161" s="11">
        <f t="shared" si="156"/>
        <v>8.754140283</v>
      </c>
      <c r="I161" s="11">
        <f t="shared" si="157"/>
        <v>281.904140283</v>
      </c>
      <c r="J161" s="11">
        <f t="shared" si="158"/>
        <v>0.0527166469387674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3.03393410349551</v>
      </c>
      <c r="P161" s="11">
        <f t="shared" si="161"/>
        <v>0.159938832969459</v>
      </c>
      <c r="Q161" s="16">
        <f t="shared" si="162"/>
        <v>0.0335871549235864</v>
      </c>
      <c r="R161" s="11">
        <f t="shared" si="163"/>
        <v>0.1594000625</v>
      </c>
      <c r="S161" s="17">
        <f t="shared" si="164"/>
        <v>0.210709797705295</v>
      </c>
      <c r="T161" s="3">
        <v>0.01</v>
      </c>
      <c r="U161" s="18">
        <f t="shared" si="165"/>
        <v>0.00210709797705295</v>
      </c>
      <c r="V161" s="17"/>
      <c r="W161" s="3"/>
      <c r="X161" s="3"/>
      <c r="Y161" s="19"/>
      <c r="Z161" s="3"/>
      <c r="AA161" s="20"/>
      <c r="AB161" s="3"/>
      <c r="AC161" s="3"/>
      <c r="AD161" s="20"/>
      <c r="AE161" s="17">
        <v>0.001</v>
      </c>
      <c r="AF161" s="3">
        <v>0.49</v>
      </c>
      <c r="AG161" s="18">
        <f t="shared" si="166"/>
        <v>0.00049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</v>
      </c>
      <c r="AR161" s="3">
        <v>0.5</v>
      </c>
      <c r="AS161" s="3">
        <f t="shared" si="167"/>
        <v>0.005</v>
      </c>
      <c r="AT161" s="2">
        <f t="shared" si="168"/>
        <v>0.00759709797705295</v>
      </c>
      <c r="AU161" s="25">
        <f t="shared" si="169"/>
        <v>28.47</v>
      </c>
      <c r="AV161" s="1">
        <f t="shared" si="170"/>
        <v>0.26</v>
      </c>
      <c r="AW161" s="2">
        <f t="shared" si="171"/>
        <v>0.0333333333333333</v>
      </c>
      <c r="AX161" s="1">
        <f t="shared" si="172"/>
        <v>12.5592032975489</v>
      </c>
      <c r="AZ161" s="2"/>
    </row>
    <row r="162" s="1" customFormat="1" spans="1:52">
      <c r="A162" s="6"/>
      <c r="B162" s="6"/>
      <c r="C162" s="9">
        <v>8</v>
      </c>
      <c r="D162" s="12">
        <v>10.1921833283226</v>
      </c>
      <c r="E162" s="13">
        <f t="shared" si="173"/>
        <v>8.754140283</v>
      </c>
      <c r="F162" s="9" t="s">
        <v>109</v>
      </c>
      <c r="G162" s="6">
        <v>9</v>
      </c>
      <c r="H162" s="11">
        <f t="shared" si="156"/>
        <v>10.1921833283226</v>
      </c>
      <c r="I162" s="11">
        <f t="shared" si="157"/>
        <v>283.342183328323</v>
      </c>
      <c r="J162" s="11">
        <f t="shared" si="158"/>
        <v>0.0628171722261872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3.63304318719272</v>
      </c>
      <c r="P162" s="11">
        <f t="shared" si="161"/>
        <v>0.228217499595061</v>
      </c>
      <c r="Q162" s="16">
        <f t="shared" si="162"/>
        <v>0.0479256749149628</v>
      </c>
      <c r="R162" s="11">
        <f t="shared" si="163"/>
        <v>0.1594000625</v>
      </c>
      <c r="S162" s="17">
        <f t="shared" si="164"/>
        <v>0.30066283640863</v>
      </c>
      <c r="T162" s="3">
        <v>0.01</v>
      </c>
      <c r="U162" s="18">
        <f t="shared" si="165"/>
        <v>0.0030066283640863</v>
      </c>
      <c r="V162" s="17"/>
      <c r="W162" s="3"/>
      <c r="X162" s="3"/>
      <c r="Y162" s="19"/>
      <c r="Z162" s="3"/>
      <c r="AA162" s="20"/>
      <c r="AB162" s="3"/>
      <c r="AC162" s="3"/>
      <c r="AD162" s="20"/>
      <c r="AE162" s="17">
        <v>0.001</v>
      </c>
      <c r="AF162" s="3">
        <v>0.49</v>
      </c>
      <c r="AG162" s="18">
        <f t="shared" si="166"/>
        <v>0.00049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0.0084966283640863</v>
      </c>
      <c r="AU162" s="25">
        <f t="shared" si="169"/>
        <v>28.47</v>
      </c>
      <c r="AV162" s="1">
        <f t="shared" si="170"/>
        <v>0.26</v>
      </c>
      <c r="AW162" s="2">
        <f t="shared" si="171"/>
        <v>0.0333333333333333</v>
      </c>
      <c r="AX162" s="1">
        <f t="shared" si="172"/>
        <v>14.0462691531162</v>
      </c>
      <c r="AZ162" s="2"/>
    </row>
    <row r="163" s="1" customFormat="1" spans="1:52">
      <c r="A163" s="6"/>
      <c r="B163" s="6"/>
      <c r="C163" s="9">
        <v>9</v>
      </c>
      <c r="D163" s="12">
        <v>5.54860641526667</v>
      </c>
      <c r="E163" s="13">
        <f t="shared" si="173"/>
        <v>10.1921833283226</v>
      </c>
      <c r="F163" s="9" t="s">
        <v>109</v>
      </c>
      <c r="G163" s="6">
        <v>10</v>
      </c>
      <c r="H163" s="11">
        <f t="shared" si="156"/>
        <v>5.54860641526667</v>
      </c>
      <c r="I163" s="11">
        <f t="shared" si="157"/>
        <v>278.698606415267</v>
      </c>
      <c r="J163" s="11">
        <f t="shared" si="158"/>
        <v>0.0354338179139822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4.16387360426433</v>
      </c>
      <c r="P163" s="11">
        <f t="shared" si="161"/>
        <v>0.147541939110339</v>
      </c>
      <c r="Q163" s="16">
        <f t="shared" si="162"/>
        <v>0.0309838072131712</v>
      </c>
      <c r="R163" s="11">
        <f t="shared" si="163"/>
        <v>0.1594000625</v>
      </c>
      <c r="S163" s="17">
        <f t="shared" si="164"/>
        <v>0.194377635285878</v>
      </c>
      <c r="T163" s="3">
        <v>0.01</v>
      </c>
      <c r="U163" s="18">
        <f t="shared" si="165"/>
        <v>0.00194377635285878</v>
      </c>
      <c r="V163" s="17"/>
      <c r="W163" s="3"/>
      <c r="X163" s="3"/>
      <c r="Y163" s="19"/>
      <c r="Z163" s="3"/>
      <c r="AA163" s="20"/>
      <c r="AB163" s="3"/>
      <c r="AC163" s="3"/>
      <c r="AD163" s="20"/>
      <c r="AE163" s="17">
        <v>0.001</v>
      </c>
      <c r="AF163" s="3">
        <v>0.49</v>
      </c>
      <c r="AG163" s="18">
        <f t="shared" si="166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0.00743377635285878</v>
      </c>
      <c r="AU163" s="25">
        <f t="shared" si="169"/>
        <v>28.47</v>
      </c>
      <c r="AV163" s="1">
        <f t="shared" si="170"/>
        <v>0.26</v>
      </c>
      <c r="AW163" s="2">
        <f t="shared" si="171"/>
        <v>0.0333333333333333</v>
      </c>
      <c r="AX163" s="1">
        <f t="shared" si="172"/>
        <v>12.2892068479393</v>
      </c>
      <c r="AZ163" s="2"/>
    </row>
    <row r="164" s="1" customFormat="1" spans="1:52">
      <c r="A164" s="6"/>
      <c r="B164" s="6"/>
      <c r="C164" s="9">
        <v>10</v>
      </c>
      <c r="D164" s="12">
        <v>-2.62232479141936</v>
      </c>
      <c r="E164" s="13">
        <f t="shared" si="173"/>
        <v>5.54860641526667</v>
      </c>
      <c r="F164" s="9" t="s">
        <v>109</v>
      </c>
      <c r="G164" s="6">
        <v>11</v>
      </c>
      <c r="H164" s="11">
        <f t="shared" si="156"/>
        <v>-2.62232479141936</v>
      </c>
      <c r="I164" s="11">
        <f t="shared" si="157"/>
        <v>270.527675208581</v>
      </c>
      <c r="J164" s="11">
        <f t="shared" si="158"/>
        <v>0.0123351387757767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3.81551508189629</v>
      </c>
      <c r="O164" s="11">
        <f t="shared" si="174"/>
        <v>0.959864499924366</v>
      </c>
      <c r="P164" s="11">
        <f t="shared" si="161"/>
        <v>0.0118400618125086</v>
      </c>
      <c r="Q164" s="16">
        <f t="shared" si="162"/>
        <v>0.0024864129806268</v>
      </c>
      <c r="R164" s="11">
        <f t="shared" si="163"/>
        <v>0.1594000625</v>
      </c>
      <c r="S164" s="17">
        <f t="shared" si="164"/>
        <v>0.0155985696719962</v>
      </c>
      <c r="T164" s="3">
        <v>0.01</v>
      </c>
      <c r="U164" s="18">
        <f t="shared" si="165"/>
        <v>0.000155985696719962</v>
      </c>
      <c r="V164" s="17"/>
      <c r="W164" s="3"/>
      <c r="X164" s="3"/>
      <c r="Y164" s="19"/>
      <c r="Z164" s="3"/>
      <c r="AA164" s="20"/>
      <c r="AB164" s="3"/>
      <c r="AC164" s="3"/>
      <c r="AD164" s="20"/>
      <c r="AE164" s="17">
        <v>0.001</v>
      </c>
      <c r="AF164" s="3">
        <v>0.49</v>
      </c>
      <c r="AG164" s="18">
        <f t="shared" si="166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0.00564598569671996</v>
      </c>
      <c r="AU164" s="25">
        <f t="shared" si="169"/>
        <v>28.47</v>
      </c>
      <c r="AV164" s="1">
        <f t="shared" si="170"/>
        <v>0.26</v>
      </c>
      <c r="AW164" s="2">
        <f t="shared" si="171"/>
        <v>0.0333333333333333</v>
      </c>
      <c r="AX164" s="1">
        <f t="shared" si="172"/>
        <v>9.33370642241818</v>
      </c>
      <c r="AZ164" s="2"/>
    </row>
    <row r="165" s="1" customFormat="1" spans="1:52">
      <c r="A165" s="6"/>
      <c r="B165" s="6"/>
      <c r="C165" s="9">
        <v>11</v>
      </c>
      <c r="D165" s="12">
        <v>-8.4084351194</v>
      </c>
      <c r="E165" s="13">
        <f t="shared" si="173"/>
        <v>-2.62232479141936</v>
      </c>
      <c r="F165" s="9" t="s">
        <v>111</v>
      </c>
      <c r="G165" s="6">
        <v>12</v>
      </c>
      <c r="H165" s="11">
        <f t="shared" si="156"/>
        <v>-8.4084351194</v>
      </c>
      <c r="I165" s="11">
        <f t="shared" si="157"/>
        <v>264.7415648806</v>
      </c>
      <c r="J165" s="11">
        <f t="shared" si="158"/>
        <v>0.0056171553691543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1.70707235477852</v>
      </c>
      <c r="P165" s="11">
        <f t="shared" si="161"/>
        <v>0.00958889064317906</v>
      </c>
      <c r="Q165" s="16">
        <f t="shared" si="162"/>
        <v>0.0020136670350676</v>
      </c>
      <c r="R165" s="11">
        <f t="shared" si="163"/>
        <v>0.1594000625</v>
      </c>
      <c r="S165" s="17">
        <f t="shared" si="164"/>
        <v>0.0126327869856864</v>
      </c>
      <c r="T165" s="3">
        <v>0.01</v>
      </c>
      <c r="U165" s="18">
        <f t="shared" si="165"/>
        <v>0.000126327869856864</v>
      </c>
      <c r="V165" s="17"/>
      <c r="W165" s="3"/>
      <c r="X165" s="3"/>
      <c r="Y165" s="19"/>
      <c r="Z165" s="3"/>
      <c r="AA165" s="20"/>
      <c r="AB165" s="3"/>
      <c r="AC165" s="3"/>
      <c r="AD165" s="20"/>
      <c r="AE165" s="17">
        <v>0.001</v>
      </c>
      <c r="AF165" s="3">
        <v>0.49</v>
      </c>
      <c r="AG165" s="18">
        <f t="shared" si="166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0.00561632786985686</v>
      </c>
      <c r="AU165" s="25">
        <f t="shared" si="169"/>
        <v>28.47</v>
      </c>
      <c r="AV165" s="1">
        <f t="shared" si="170"/>
        <v>0.26</v>
      </c>
      <c r="AW165" s="2">
        <f t="shared" si="171"/>
        <v>0.0333333333333333</v>
      </c>
      <c r="AX165" s="1">
        <f t="shared" si="172"/>
        <v>9.28467734867684</v>
      </c>
      <c r="AY165" s="1">
        <f>SUM(AX154:AX165)</f>
        <v>124.963594503906</v>
      </c>
      <c r="AZ165" s="2"/>
    </row>
    <row r="166" s="1" customFormat="1" spans="1:46">
      <c r="A166" s="6"/>
      <c r="B166" s="6"/>
      <c r="C166" s="9">
        <v>12</v>
      </c>
      <c r="D166" s="12">
        <v>-16.1341600487097</v>
      </c>
      <c r="E166" s="13">
        <f t="shared" si="173"/>
        <v>-8.4084351194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159.3</v>
      </c>
      <c r="F3" s="3">
        <v>1166.832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40.1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180.3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718.2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153.12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73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3.9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0.2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5698431.05318953</v>
      </c>
      <c r="J16" s="7" t="s">
        <v>35</v>
      </c>
      <c r="K16" s="7">
        <f>I16/(10000*1000)</f>
        <v>0.569843105318953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9273132.47436794</v>
      </c>
      <c r="J17" s="7" t="s">
        <v>35</v>
      </c>
      <c r="K17" s="7">
        <f>I17/(10000*1000)</f>
        <v>0.927313247436794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-7.29</v>
      </c>
      <c r="E29" s="9"/>
      <c r="F29" s="9"/>
      <c r="G29" s="6">
        <v>1</v>
      </c>
      <c r="H29" s="11">
        <f t="shared" ref="H29:H40" si="0">E30</f>
        <v>-7.29</v>
      </c>
      <c r="I29" s="11">
        <f t="shared" ref="I29:I40" si="1">H29+273.15</f>
        <v>265.86</v>
      </c>
      <c r="J29" s="11">
        <f t="shared" ref="J29:J40" si="2">EXP(($C$18*(I29-$C$16))/($C$19*I29*$C$16))</f>
        <v>0.00655709155944168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0.00651386939757902</v>
      </c>
      <c r="Q29" s="16">
        <f t="shared" ref="Q29:Q40" si="6">P29*$B$31</f>
        <v>0.000846803021685273</v>
      </c>
      <c r="R29" s="11">
        <f t="shared" ref="R29:R40" si="7">L29*$B$31</f>
        <v>0.129143083333333</v>
      </c>
      <c r="S29" s="17">
        <f t="shared" ref="S29:S40" si="8">Q29/R29</f>
        <v>0.00655709155944169</v>
      </c>
      <c r="T29" s="3">
        <v>0.01</v>
      </c>
      <c r="U29" s="18">
        <f t="shared" ref="U29:U40" si="9">S29*T29</f>
        <v>6.55709155944169e-5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0.0219655709155944</v>
      </c>
      <c r="AR29" s="25">
        <f t="shared" ref="AR29:AR40" si="15">$B$29/12</f>
        <v>99.3408333333333</v>
      </c>
      <c r="AS29" s="1">
        <f t="shared" ref="AS29:AS40" si="16">$B$31</f>
        <v>0.13</v>
      </c>
      <c r="AT29" s="2">
        <f>$E$4/12</f>
        <v>3.34166666666667</v>
      </c>
      <c r="AU29" s="1">
        <f t="shared" ref="AU29:AU40" si="17">AT29*10000*AS29*0.67*AR29*AQ29</f>
        <v>6351.13839033426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-6.66521494151613</v>
      </c>
      <c r="E30" s="13">
        <f t="shared" ref="E30:E41" si="18">D29</f>
        <v>-7.29</v>
      </c>
      <c r="F30" s="9" t="s">
        <v>109</v>
      </c>
      <c r="G30" s="6">
        <v>2</v>
      </c>
      <c r="H30" s="11">
        <f t="shared" si="0"/>
        <v>-6.66521494151613</v>
      </c>
      <c r="I30" s="11">
        <f t="shared" si="1"/>
        <v>266.484785058484</v>
      </c>
      <c r="J30" s="11">
        <f t="shared" si="2"/>
        <v>0.00714500202768207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1.98030279726909</v>
      </c>
      <c r="P30" s="11">
        <f t="shared" si="5"/>
        <v>0.0141492675019121</v>
      </c>
      <c r="Q30" s="16">
        <f t="shared" si="6"/>
        <v>0.00183940477524857</v>
      </c>
      <c r="R30" s="11">
        <f t="shared" si="7"/>
        <v>0.129143083333333</v>
      </c>
      <c r="S30" s="17">
        <f t="shared" si="8"/>
        <v>0.0142431536228763</v>
      </c>
      <c r="T30" s="3">
        <v>0.01</v>
      </c>
      <c r="U30" s="18">
        <f t="shared" si="9"/>
        <v>0.000142431536228763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0.0220424315362288</v>
      </c>
      <c r="AR30" s="25">
        <f t="shared" si="15"/>
        <v>99.3408333333333</v>
      </c>
      <c r="AS30" s="1">
        <f t="shared" si="16"/>
        <v>0.13</v>
      </c>
      <c r="AT30" s="2">
        <f>$E$4/12</f>
        <v>3.34166666666667</v>
      </c>
      <c r="AU30" s="1">
        <f t="shared" si="17"/>
        <v>6373.36191642842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2">
        <v>-2.75119375621429</v>
      </c>
      <c r="E31" s="13">
        <f t="shared" si="18"/>
        <v>-6.66521494151613</v>
      </c>
      <c r="F31" s="9" t="s">
        <v>109</v>
      </c>
      <c r="G31" s="6">
        <v>3</v>
      </c>
      <c r="H31" s="11">
        <f t="shared" si="0"/>
        <v>-2.75119375621429</v>
      </c>
      <c r="I31" s="11">
        <f t="shared" si="1"/>
        <v>270.398806243786</v>
      </c>
      <c r="J31" s="11">
        <f t="shared" si="2"/>
        <v>0.0121253548506704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2.95956186310051</v>
      </c>
      <c r="P31" s="11">
        <f t="shared" si="5"/>
        <v>0.0358857377926049</v>
      </c>
      <c r="Q31" s="16">
        <f t="shared" si="6"/>
        <v>0.00466514591303864</v>
      </c>
      <c r="R31" s="11">
        <f t="shared" si="7"/>
        <v>0.129143083333333</v>
      </c>
      <c r="S31" s="17">
        <f t="shared" si="8"/>
        <v>0.0361238541981948</v>
      </c>
      <c r="T31" s="3">
        <v>0.01</v>
      </c>
      <c r="U31" s="18">
        <f t="shared" si="9"/>
        <v>0.000361238541981948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0.0222612385419819</v>
      </c>
      <c r="AR31" s="25">
        <f t="shared" si="15"/>
        <v>99.3408333333333</v>
      </c>
      <c r="AS31" s="1">
        <f t="shared" si="16"/>
        <v>0.13</v>
      </c>
      <c r="AT31" s="2">
        <f>$E$4/12</f>
        <v>3.34166666666667</v>
      </c>
      <c r="AU31" s="1">
        <f t="shared" si="17"/>
        <v>6436.62790571925</v>
      </c>
    </row>
    <row r="32" s="1" customFormat="1" spans="1:47">
      <c r="A32" s="6"/>
      <c r="B32" s="6"/>
      <c r="C32" s="9">
        <v>3</v>
      </c>
      <c r="D32" s="12">
        <v>4.84672760545161</v>
      </c>
      <c r="E32" s="13">
        <f t="shared" si="18"/>
        <v>-2.75119375621429</v>
      </c>
      <c r="F32" s="9" t="s">
        <v>109</v>
      </c>
      <c r="G32" s="6">
        <v>4</v>
      </c>
      <c r="H32" s="11">
        <f t="shared" si="0"/>
        <v>4.84672760545161</v>
      </c>
      <c r="I32" s="11">
        <f t="shared" si="1"/>
        <v>277.996727605452</v>
      </c>
      <c r="J32" s="11">
        <f t="shared" si="2"/>
        <v>0.0324421855379246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3.91708445864124</v>
      </c>
      <c r="P32" s="11">
        <f t="shared" si="5"/>
        <v>0.12707878077496</v>
      </c>
      <c r="Q32" s="16">
        <f t="shared" si="6"/>
        <v>0.0165202415007448</v>
      </c>
      <c r="R32" s="11">
        <f t="shared" si="7"/>
        <v>0.129143083333333</v>
      </c>
      <c r="S32" s="17">
        <f t="shared" si="8"/>
        <v>0.127921999958017</v>
      </c>
      <c r="T32" s="3">
        <v>0.01</v>
      </c>
      <c r="U32" s="18">
        <f t="shared" si="9"/>
        <v>0.00127921999958017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0.0231792199995802</v>
      </c>
      <c r="AR32" s="25">
        <f t="shared" si="15"/>
        <v>99.3408333333333</v>
      </c>
      <c r="AS32" s="1">
        <f t="shared" si="16"/>
        <v>0.13</v>
      </c>
      <c r="AT32" s="2">
        <f>$E$4/12</f>
        <v>3.34166666666667</v>
      </c>
      <c r="AU32" s="1">
        <f t="shared" si="17"/>
        <v>6702.05361668167</v>
      </c>
    </row>
    <row r="33" s="1" customFormat="1" spans="1:47">
      <c r="A33" s="6"/>
      <c r="B33" s="6"/>
      <c r="C33" s="9">
        <v>4</v>
      </c>
      <c r="D33" s="12">
        <v>13.5548647217667</v>
      </c>
      <c r="E33" s="13">
        <f t="shared" si="18"/>
        <v>4.84672760545161</v>
      </c>
      <c r="F33" s="9" t="s">
        <v>109</v>
      </c>
      <c r="G33" s="6">
        <v>5</v>
      </c>
      <c r="H33" s="11">
        <f t="shared" si="0"/>
        <v>13.5548647217667</v>
      </c>
      <c r="I33" s="11">
        <f t="shared" si="1"/>
        <v>286.704864721767</v>
      </c>
      <c r="J33" s="11">
        <f t="shared" si="2"/>
        <v>0.0939981414203739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3.60050539397296</v>
      </c>
      <c r="O33" s="11">
        <f t="shared" si="19"/>
        <v>1.18290861722665</v>
      </c>
      <c r="P33" s="11">
        <f t="shared" si="5"/>
        <v>0.111191211489449</v>
      </c>
      <c r="Q33" s="16">
        <f t="shared" si="6"/>
        <v>0.0144548574936284</v>
      </c>
      <c r="R33" s="11">
        <f t="shared" si="7"/>
        <v>0.129143083333333</v>
      </c>
      <c r="S33" s="17">
        <f t="shared" si="8"/>
        <v>0.111929010215117</v>
      </c>
      <c r="T33" s="3">
        <v>0.01</v>
      </c>
      <c r="U33" s="18">
        <f t="shared" si="9"/>
        <v>0.00111929010215117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0.0305692901021512</v>
      </c>
      <c r="AR33" s="25">
        <f t="shared" si="15"/>
        <v>99.3408333333333</v>
      </c>
      <c r="AS33" s="1">
        <f t="shared" si="16"/>
        <v>0.13</v>
      </c>
      <c r="AT33" s="2">
        <f>$E$4/12</f>
        <v>3.34166666666667</v>
      </c>
      <c r="AU33" s="1">
        <f t="shared" si="17"/>
        <v>8838.82293244658</v>
      </c>
    </row>
    <row r="34" s="1" customFormat="1" spans="1:47">
      <c r="A34" s="6"/>
      <c r="B34" s="6"/>
      <c r="C34" s="9">
        <v>5</v>
      </c>
      <c r="D34" s="12">
        <v>14.7593038099032</v>
      </c>
      <c r="E34" s="13">
        <f t="shared" si="18"/>
        <v>13.5548647217667</v>
      </c>
      <c r="F34" s="9" t="s">
        <v>111</v>
      </c>
      <c r="G34" s="6">
        <v>6</v>
      </c>
      <c r="H34" s="11">
        <f t="shared" si="0"/>
        <v>14.7593038099032</v>
      </c>
      <c r="I34" s="11">
        <f t="shared" si="1"/>
        <v>287.909303809903</v>
      </c>
      <c r="J34" s="11">
        <f t="shared" si="2"/>
        <v>0.108347911435127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2.06512573907053</v>
      </c>
      <c r="P34" s="11">
        <f t="shared" si="5"/>
        <v>0.223752060679215</v>
      </c>
      <c r="Q34" s="16">
        <f t="shared" si="6"/>
        <v>0.0290877678882979</v>
      </c>
      <c r="R34" s="11">
        <f t="shared" si="7"/>
        <v>0.129143083333333</v>
      </c>
      <c r="S34" s="17">
        <f t="shared" si="8"/>
        <v>0.225236746231458</v>
      </c>
      <c r="T34" s="3">
        <v>0.01</v>
      </c>
      <c r="U34" s="18">
        <f t="shared" si="9"/>
        <v>0.00225236746231458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0.0317023674623146</v>
      </c>
      <c r="AR34" s="25">
        <f t="shared" si="15"/>
        <v>99.3408333333333</v>
      </c>
      <c r="AS34" s="1">
        <f t="shared" si="16"/>
        <v>0.13</v>
      </c>
      <c r="AT34" s="2">
        <f>$E$4/12</f>
        <v>3.34166666666667</v>
      </c>
      <c r="AU34" s="1">
        <f t="shared" si="17"/>
        <v>9166.44160209123</v>
      </c>
    </row>
    <row r="35" s="1" customFormat="1" spans="1:47">
      <c r="A35" s="6"/>
      <c r="B35" s="6"/>
      <c r="C35" s="9">
        <v>6</v>
      </c>
      <c r="D35" s="12">
        <v>19.972464598</v>
      </c>
      <c r="E35" s="13">
        <f t="shared" si="18"/>
        <v>14.7593038099032</v>
      </c>
      <c r="F35" s="9" t="s">
        <v>109</v>
      </c>
      <c r="G35" s="6">
        <v>7</v>
      </c>
      <c r="H35" s="11">
        <f t="shared" si="0"/>
        <v>19.972464598</v>
      </c>
      <c r="I35" s="11">
        <f t="shared" si="1"/>
        <v>293.122464598</v>
      </c>
      <c r="J35" s="11">
        <f t="shared" si="2"/>
        <v>0.19771267403977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2.83478201172465</v>
      </c>
      <c r="P35" s="11">
        <f t="shared" si="5"/>
        <v>0.560472331857919</v>
      </c>
      <c r="Q35" s="16">
        <f t="shared" si="6"/>
        <v>0.0728614031415295</v>
      </c>
      <c r="R35" s="11">
        <f t="shared" si="7"/>
        <v>0.129143083333333</v>
      </c>
      <c r="S35" s="17">
        <f t="shared" si="8"/>
        <v>0.564191292796269</v>
      </c>
      <c r="T35" s="3">
        <v>0.01</v>
      </c>
      <c r="U35" s="18">
        <f t="shared" si="9"/>
        <v>0.00564191292796269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0.0350919129279627</v>
      </c>
      <c r="AR35" s="25">
        <f t="shared" si="15"/>
        <v>99.3408333333333</v>
      </c>
      <c r="AS35" s="1">
        <f t="shared" si="16"/>
        <v>0.13</v>
      </c>
      <c r="AT35" s="2">
        <f>$E$4/12</f>
        <v>3.34166666666667</v>
      </c>
      <c r="AU35" s="1">
        <f t="shared" si="17"/>
        <v>10146.4968173817</v>
      </c>
    </row>
    <row r="36" s="1" customFormat="1" spans="1:47">
      <c r="A36" s="6"/>
      <c r="B36" s="6"/>
      <c r="C36" s="9">
        <v>7</v>
      </c>
      <c r="D36" s="12">
        <v>21.8703814809677</v>
      </c>
      <c r="E36" s="13">
        <f t="shared" si="18"/>
        <v>19.972464598</v>
      </c>
      <c r="F36" s="9" t="s">
        <v>109</v>
      </c>
      <c r="G36" s="6">
        <v>8</v>
      </c>
      <c r="H36" s="11">
        <f t="shared" si="0"/>
        <v>21.8703814809677</v>
      </c>
      <c r="I36" s="11">
        <f t="shared" si="1"/>
        <v>295.020381480968</v>
      </c>
      <c r="J36" s="11">
        <f t="shared" si="2"/>
        <v>0.244816411838607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3.26771801320006</v>
      </c>
      <c r="P36" s="11">
        <f t="shared" si="5"/>
        <v>0.799990998892021</v>
      </c>
      <c r="Q36" s="16">
        <f t="shared" si="6"/>
        <v>0.103998829855963</v>
      </c>
      <c r="R36" s="11">
        <f t="shared" si="7"/>
        <v>0.129143083333333</v>
      </c>
      <c r="S36" s="17">
        <f t="shared" si="8"/>
        <v>0.805299263201963</v>
      </c>
      <c r="T36" s="3">
        <v>0.01</v>
      </c>
      <c r="U36" s="18">
        <f t="shared" si="9"/>
        <v>0.00805299263201963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0.0375029926320196</v>
      </c>
      <c r="AR36" s="25">
        <f t="shared" si="15"/>
        <v>99.3408333333333</v>
      </c>
      <c r="AS36" s="1">
        <f t="shared" si="16"/>
        <v>0.13</v>
      </c>
      <c r="AT36" s="2">
        <f>$E$4/12</f>
        <v>3.34166666666667</v>
      </c>
      <c r="AU36" s="1">
        <f t="shared" si="17"/>
        <v>10843.6378536623</v>
      </c>
    </row>
    <row r="37" s="1" customFormat="1" spans="1:47">
      <c r="A37" s="6"/>
      <c r="B37" s="6"/>
      <c r="C37" s="9">
        <v>8</v>
      </c>
      <c r="D37" s="12">
        <v>20.5477457829032</v>
      </c>
      <c r="E37" s="13">
        <f t="shared" si="18"/>
        <v>21.8703814809677</v>
      </c>
      <c r="F37" s="9" t="s">
        <v>109</v>
      </c>
      <c r="G37" s="6">
        <v>9</v>
      </c>
      <c r="H37" s="11">
        <f t="shared" si="0"/>
        <v>20.5477457829032</v>
      </c>
      <c r="I37" s="11">
        <f t="shared" si="1"/>
        <v>293.697745782903</v>
      </c>
      <c r="J37" s="11">
        <f t="shared" si="2"/>
        <v>0.211004540745043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3.46113534764137</v>
      </c>
      <c r="P37" s="11">
        <f t="shared" si="5"/>
        <v>0.730315274485503</v>
      </c>
      <c r="Q37" s="16">
        <f t="shared" si="6"/>
        <v>0.0949409856831154</v>
      </c>
      <c r="R37" s="11">
        <f t="shared" si="7"/>
        <v>0.129143083333333</v>
      </c>
      <c r="S37" s="17">
        <f t="shared" si="8"/>
        <v>0.735161212142209</v>
      </c>
      <c r="T37" s="3">
        <v>0.01</v>
      </c>
      <c r="U37" s="18">
        <f t="shared" si="9"/>
        <v>0.00735161212142209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0.0368016121214221</v>
      </c>
      <c r="AR37" s="25">
        <f t="shared" si="15"/>
        <v>99.3408333333333</v>
      </c>
      <c r="AS37" s="1">
        <f t="shared" si="16"/>
        <v>0.13</v>
      </c>
      <c r="AT37" s="2">
        <f>$E$4/12</f>
        <v>3.34166666666667</v>
      </c>
      <c r="AU37" s="1">
        <f t="shared" si="17"/>
        <v>10640.8402708357</v>
      </c>
    </row>
    <row r="38" s="1" customFormat="1" spans="1:47">
      <c r="A38" s="6"/>
      <c r="B38" s="6"/>
      <c r="C38" s="9">
        <v>9</v>
      </c>
      <c r="D38" s="12">
        <v>16.309273412</v>
      </c>
      <c r="E38" s="13">
        <f t="shared" si="18"/>
        <v>20.5477457829032</v>
      </c>
      <c r="F38" s="9" t="s">
        <v>109</v>
      </c>
      <c r="G38" s="6">
        <v>10</v>
      </c>
      <c r="H38" s="11">
        <f t="shared" si="0"/>
        <v>16.309273412</v>
      </c>
      <c r="I38" s="11">
        <f t="shared" si="1"/>
        <v>289.459273412</v>
      </c>
      <c r="J38" s="11">
        <f t="shared" si="2"/>
        <v>0.129857539273158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3.7242284064892</v>
      </c>
      <c r="P38" s="11">
        <f t="shared" si="5"/>
        <v>0.483619136557882</v>
      </c>
      <c r="Q38" s="16">
        <f t="shared" si="6"/>
        <v>0.0628704877525246</v>
      </c>
      <c r="R38" s="11">
        <f t="shared" si="7"/>
        <v>0.129143083333333</v>
      </c>
      <c r="S38" s="17">
        <f t="shared" si="8"/>
        <v>0.486828145416419</v>
      </c>
      <c r="T38" s="3">
        <v>0.01</v>
      </c>
      <c r="U38" s="18">
        <f t="shared" si="9"/>
        <v>0.00486828145416419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0.0267682814541642</v>
      </c>
      <c r="AR38" s="25">
        <f t="shared" si="15"/>
        <v>99.3408333333333</v>
      </c>
      <c r="AS38" s="1">
        <f t="shared" si="16"/>
        <v>0.13</v>
      </c>
      <c r="AT38" s="2">
        <f>$E$4/12</f>
        <v>3.34166666666667</v>
      </c>
      <c r="AU38" s="1">
        <f t="shared" si="17"/>
        <v>7739.79700505381</v>
      </c>
    </row>
    <row r="39" s="1" customFormat="1" spans="1:47">
      <c r="A39" s="6"/>
      <c r="B39" s="6"/>
      <c r="C39" s="9">
        <v>10</v>
      </c>
      <c r="D39" s="12">
        <v>8.74469732722581</v>
      </c>
      <c r="E39" s="13">
        <f t="shared" si="18"/>
        <v>16.309273412</v>
      </c>
      <c r="F39" s="9" t="s">
        <v>109</v>
      </c>
      <c r="G39" s="6">
        <v>11</v>
      </c>
      <c r="H39" s="11">
        <f t="shared" si="0"/>
        <v>8.74469732722581</v>
      </c>
      <c r="I39" s="11">
        <f t="shared" si="1"/>
        <v>281.894697327226</v>
      </c>
      <c r="J39" s="11">
        <f t="shared" si="2"/>
        <v>0.0526556887685775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3.07857880643476</v>
      </c>
      <c r="O39" s="11">
        <f t="shared" si="19"/>
        <v>1.1554387968299</v>
      </c>
      <c r="P39" s="11">
        <f t="shared" si="5"/>
        <v>0.0608404256770148</v>
      </c>
      <c r="Q39" s="16">
        <f t="shared" si="6"/>
        <v>0.00790925533801192</v>
      </c>
      <c r="R39" s="11">
        <f t="shared" si="7"/>
        <v>0.129143083333333</v>
      </c>
      <c r="S39" s="17">
        <f t="shared" si="8"/>
        <v>0.0612441265444874</v>
      </c>
      <c r="T39" s="3">
        <v>0.01</v>
      </c>
      <c r="U39" s="18">
        <f t="shared" si="9"/>
        <v>0.000612441265444874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0.0225124412654449</v>
      </c>
      <c r="AR39" s="25">
        <f t="shared" si="15"/>
        <v>99.3408333333333</v>
      </c>
      <c r="AS39" s="1">
        <f t="shared" si="16"/>
        <v>0.13</v>
      </c>
      <c r="AT39" s="2">
        <f>$E$4/12</f>
        <v>3.34166666666667</v>
      </c>
      <c r="AU39" s="1">
        <f t="shared" si="17"/>
        <v>6509.26081231988</v>
      </c>
    </row>
    <row r="40" s="1" customFormat="1" spans="1:48">
      <c r="A40" s="6"/>
      <c r="B40" s="6"/>
      <c r="C40" s="9">
        <v>11</v>
      </c>
      <c r="D40" s="12">
        <v>2.16719484293333</v>
      </c>
      <c r="E40" s="13">
        <f t="shared" si="18"/>
        <v>8.74469732722581</v>
      </c>
      <c r="F40" s="9" t="s">
        <v>111</v>
      </c>
      <c r="G40" s="6">
        <v>12</v>
      </c>
      <c r="H40" s="11">
        <f t="shared" si="0"/>
        <v>2.16719484293333</v>
      </c>
      <c r="I40" s="11">
        <f t="shared" si="1"/>
        <v>275.317194842933</v>
      </c>
      <c r="J40" s="11">
        <f t="shared" si="2"/>
        <v>0.0230710680456664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2.08800670448622</v>
      </c>
      <c r="P40" s="11">
        <f t="shared" si="5"/>
        <v>0.0481725447590091</v>
      </c>
      <c r="Q40" s="16">
        <f t="shared" si="6"/>
        <v>0.00626243081867119</v>
      </c>
      <c r="R40" s="11">
        <f t="shared" si="7"/>
        <v>0.129143083333333</v>
      </c>
      <c r="S40" s="17">
        <f t="shared" si="8"/>
        <v>0.0484921891055299</v>
      </c>
      <c r="T40" s="3">
        <v>0.01</v>
      </c>
      <c r="U40" s="18">
        <f t="shared" si="9"/>
        <v>0.000484921891055299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0.0223849218910553</v>
      </c>
      <c r="AR40" s="25">
        <f t="shared" si="15"/>
        <v>99.3408333333333</v>
      </c>
      <c r="AS40" s="1">
        <f t="shared" si="16"/>
        <v>0.13</v>
      </c>
      <c r="AT40" s="2">
        <f>$E$4/12</f>
        <v>3.34166666666667</v>
      </c>
      <c r="AU40" s="1">
        <f t="shared" si="17"/>
        <v>6472.38978368561</v>
      </c>
      <c r="AV40" s="1">
        <f>SUM(AU29:AU40)</f>
        <v>96220.8689066404</v>
      </c>
    </row>
    <row r="41" s="1" customFormat="1" spans="1:46">
      <c r="A41" s="6"/>
      <c r="B41" s="6"/>
      <c r="C41" s="9">
        <v>12</v>
      </c>
      <c r="D41" s="12">
        <v>-3.77010292296774</v>
      </c>
      <c r="E41" s="13">
        <f t="shared" si="18"/>
        <v>2.16719484293333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-7.29</v>
      </c>
      <c r="E44" s="9"/>
      <c r="F44" s="9"/>
      <c r="G44" s="6">
        <v>1</v>
      </c>
      <c r="H44" s="11">
        <f t="shared" ref="H44:H55" si="20">E45</f>
        <v>-7.29</v>
      </c>
      <c r="I44" s="11">
        <f t="shared" ref="I44:I55" si="21">H44+273.15</f>
        <v>265.86</v>
      </c>
      <c r="J44" s="11">
        <f t="shared" ref="J44:J55" si="22">EXP(($C$18*(I44-$C$16))/($C$19*I44*$C$16))</f>
        <v>0.00655709155944168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0.00637585354873871</v>
      </c>
      <c r="Q44" s="16">
        <f t="shared" ref="Q44:Q55" si="26">P44*$B$46</f>
        <v>0.000828860961336032</v>
      </c>
      <c r="R44" s="11">
        <f t="shared" ref="R44:R55" si="27">L44*$B$46</f>
        <v>0.1264068</v>
      </c>
      <c r="S44" s="17">
        <f t="shared" ref="S44:S55" si="28">Q44/R44</f>
        <v>0.00655709155944168</v>
      </c>
      <c r="T44" s="3">
        <v>0.01</v>
      </c>
      <c r="U44" s="18">
        <f t="shared" ref="U44:U55" si="29">S44*T44</f>
        <v>6.55709155944168e-5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0.0191655709155944</v>
      </c>
      <c r="AR44" s="25">
        <f t="shared" ref="AR44:AR55" si="35">$B$44/12</f>
        <v>97.236</v>
      </c>
      <c r="AS44" s="1">
        <f t="shared" ref="AS44:AS55" si="36">$B$46</f>
        <v>0.13</v>
      </c>
      <c r="AT44" s="2">
        <f>$E$3/12</f>
        <v>13.275</v>
      </c>
      <c r="AU44" s="1">
        <f t="shared" ref="AU44:AU55" si="37">AT44*10000*AS44*0.67*AR44*AQ44</f>
        <v>21547.7302712436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-6.66521494151613</v>
      </c>
      <c r="E45" s="13">
        <f t="shared" ref="E45:E56" si="38">D44</f>
        <v>-7.29</v>
      </c>
      <c r="F45" s="9" t="s">
        <v>109</v>
      </c>
      <c r="G45" s="6">
        <v>2</v>
      </c>
      <c r="H45" s="11">
        <f t="shared" si="20"/>
        <v>-6.66521494151613</v>
      </c>
      <c r="I45" s="11">
        <f t="shared" si="21"/>
        <v>266.484785058484</v>
      </c>
      <c r="J45" s="11">
        <f t="shared" si="22"/>
        <v>0.00714500202768207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1.93834414645126</v>
      </c>
      <c r="P45" s="11">
        <f t="shared" si="25"/>
        <v>0.0138494728567399</v>
      </c>
      <c r="Q45" s="16">
        <f t="shared" si="26"/>
        <v>0.00180043147137619</v>
      </c>
      <c r="R45" s="11">
        <f t="shared" si="27"/>
        <v>0.1264068</v>
      </c>
      <c r="S45" s="17">
        <f t="shared" si="28"/>
        <v>0.0142431536228762</v>
      </c>
      <c r="T45" s="3">
        <v>0.01</v>
      </c>
      <c r="U45" s="18">
        <f t="shared" si="29"/>
        <v>0.000142431536228762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0.0192424315362288</v>
      </c>
      <c r="AR45" s="25">
        <f t="shared" si="35"/>
        <v>97.236</v>
      </c>
      <c r="AS45" s="1">
        <f t="shared" si="36"/>
        <v>0.13</v>
      </c>
      <c r="AT45" s="2">
        <f>$E$3/12</f>
        <v>13.275</v>
      </c>
      <c r="AU45" s="1">
        <f t="shared" si="37"/>
        <v>21634.1441813329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-2.75119375621429</v>
      </c>
      <c r="E46" s="13">
        <f t="shared" si="38"/>
        <v>-6.66521494151613</v>
      </c>
      <c r="F46" s="9" t="s">
        <v>109</v>
      </c>
      <c r="G46" s="6">
        <v>3</v>
      </c>
      <c r="H46" s="11">
        <f t="shared" si="20"/>
        <v>-2.75119375621429</v>
      </c>
      <c r="I46" s="11">
        <f t="shared" si="21"/>
        <v>270.398806243786</v>
      </c>
      <c r="J46" s="11">
        <f t="shared" si="22"/>
        <v>0.0121253548506704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2.89685467359452</v>
      </c>
      <c r="P46" s="11">
        <f t="shared" si="25"/>
        <v>0.0351253908681566</v>
      </c>
      <c r="Q46" s="16">
        <f t="shared" si="26"/>
        <v>0.00456630081286035</v>
      </c>
      <c r="R46" s="11">
        <f t="shared" si="27"/>
        <v>0.1264068</v>
      </c>
      <c r="S46" s="17">
        <f t="shared" si="28"/>
        <v>0.0361238541981947</v>
      </c>
      <c r="T46" s="3">
        <v>0.01</v>
      </c>
      <c r="U46" s="18">
        <f t="shared" si="29"/>
        <v>0.000361238541981947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0.0194612385419819</v>
      </c>
      <c r="AR46" s="25">
        <f t="shared" si="35"/>
        <v>97.236</v>
      </c>
      <c r="AS46" s="1">
        <f t="shared" si="36"/>
        <v>0.13</v>
      </c>
      <c r="AT46" s="2">
        <f>$E$3/12</f>
        <v>13.275</v>
      </c>
      <c r="AU46" s="1">
        <f t="shared" si="37"/>
        <v>21880.1475152378</v>
      </c>
    </row>
    <row r="47" s="1" customFormat="1" spans="1:47">
      <c r="A47" s="6"/>
      <c r="B47" s="6"/>
      <c r="C47" s="9">
        <v>3</v>
      </c>
      <c r="D47" s="12">
        <v>4.84672760545161</v>
      </c>
      <c r="E47" s="13">
        <f t="shared" si="38"/>
        <v>-2.75119375621429</v>
      </c>
      <c r="F47" s="9" t="s">
        <v>109</v>
      </c>
      <c r="G47" s="6">
        <v>4</v>
      </c>
      <c r="H47" s="11">
        <f t="shared" si="20"/>
        <v>4.84672760545161</v>
      </c>
      <c r="I47" s="11">
        <f t="shared" si="21"/>
        <v>277.996727605452</v>
      </c>
      <c r="J47" s="11">
        <f t="shared" si="22"/>
        <v>0.0324421855379246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3.83408928272636</v>
      </c>
      <c r="P47" s="11">
        <f t="shared" si="25"/>
        <v>0.124386235879177</v>
      </c>
      <c r="Q47" s="16">
        <f t="shared" si="26"/>
        <v>0.016170210664293</v>
      </c>
      <c r="R47" s="11">
        <f t="shared" si="27"/>
        <v>0.1264068</v>
      </c>
      <c r="S47" s="17">
        <f t="shared" si="28"/>
        <v>0.127921999958017</v>
      </c>
      <c r="T47" s="3">
        <v>0.01</v>
      </c>
      <c r="U47" s="18">
        <f t="shared" si="29"/>
        <v>0.00127921999958017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0.0203792199995802</v>
      </c>
      <c r="AR47" s="25">
        <f t="shared" si="35"/>
        <v>97.236</v>
      </c>
      <c r="AS47" s="1">
        <f t="shared" si="36"/>
        <v>0.13</v>
      </c>
      <c r="AT47" s="2">
        <f>$E$3/12</f>
        <v>13.275</v>
      </c>
      <c r="AU47" s="1">
        <f t="shared" si="37"/>
        <v>22912.2282671989</v>
      </c>
    </row>
    <row r="48" s="1" customFormat="1" spans="1:47">
      <c r="A48" s="6"/>
      <c r="B48" s="6"/>
      <c r="C48" s="9">
        <v>4</v>
      </c>
      <c r="D48" s="12">
        <v>13.5548647217667</v>
      </c>
      <c r="E48" s="13">
        <f t="shared" si="38"/>
        <v>4.84672760545161</v>
      </c>
      <c r="F48" s="9" t="s">
        <v>109</v>
      </c>
      <c r="G48" s="6">
        <v>5</v>
      </c>
      <c r="H48" s="11">
        <f t="shared" si="20"/>
        <v>13.5548647217667</v>
      </c>
      <c r="I48" s="11">
        <f t="shared" si="21"/>
        <v>286.704864721767</v>
      </c>
      <c r="J48" s="11">
        <f t="shared" si="22"/>
        <v>0.0939981414203739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3.52421789450483</v>
      </c>
      <c r="O48" s="11">
        <f t="shared" si="39"/>
        <v>1.15784515234236</v>
      </c>
      <c r="P48" s="11">
        <f t="shared" si="25"/>
        <v>0.108835292372771</v>
      </c>
      <c r="Q48" s="16">
        <f t="shared" si="26"/>
        <v>0.0141485880084603</v>
      </c>
      <c r="R48" s="11">
        <f t="shared" si="27"/>
        <v>0.1264068</v>
      </c>
      <c r="S48" s="17">
        <f t="shared" si="28"/>
        <v>0.111929010215117</v>
      </c>
      <c r="T48" s="3">
        <v>0.01</v>
      </c>
      <c r="U48" s="18">
        <f t="shared" si="29"/>
        <v>0.00111929010215117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0.0291692901021512</v>
      </c>
      <c r="AR48" s="25">
        <f t="shared" si="35"/>
        <v>97.236</v>
      </c>
      <c r="AS48" s="1">
        <f t="shared" si="36"/>
        <v>0.13</v>
      </c>
      <c r="AT48" s="2">
        <f>$E$3/12</f>
        <v>13.275</v>
      </c>
      <c r="AU48" s="1">
        <f t="shared" si="37"/>
        <v>32794.8485381875</v>
      </c>
    </row>
    <row r="49" s="1" customFormat="1" spans="1:47">
      <c r="A49" s="6"/>
      <c r="B49" s="6"/>
      <c r="C49" s="9">
        <v>5</v>
      </c>
      <c r="D49" s="12">
        <v>14.7593038099032</v>
      </c>
      <c r="E49" s="13">
        <f t="shared" si="38"/>
        <v>13.5548647217667</v>
      </c>
      <c r="F49" s="9" t="s">
        <v>111</v>
      </c>
      <c r="G49" s="6">
        <v>6</v>
      </c>
      <c r="H49" s="11">
        <f t="shared" si="20"/>
        <v>14.7593038099032</v>
      </c>
      <c r="I49" s="11">
        <f t="shared" si="21"/>
        <v>287.909303809903</v>
      </c>
      <c r="J49" s="11">
        <f t="shared" si="22"/>
        <v>0.108347911435127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2.02136985996959</v>
      </c>
      <c r="P49" s="11">
        <f t="shared" si="25"/>
        <v>0.21901120256562</v>
      </c>
      <c r="Q49" s="16">
        <f t="shared" si="26"/>
        <v>0.0284714563335306</v>
      </c>
      <c r="R49" s="11">
        <f t="shared" si="27"/>
        <v>0.1264068</v>
      </c>
      <c r="S49" s="17">
        <f t="shared" si="28"/>
        <v>0.225236746231457</v>
      </c>
      <c r="T49" s="3">
        <v>0.01</v>
      </c>
      <c r="U49" s="18">
        <f t="shared" si="29"/>
        <v>0.00225236746231457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0.0303023674623146</v>
      </c>
      <c r="AR49" s="25">
        <f t="shared" si="35"/>
        <v>97.236</v>
      </c>
      <c r="AS49" s="1">
        <f t="shared" si="36"/>
        <v>0.13</v>
      </c>
      <c r="AT49" s="2">
        <f>$E$3/12</f>
        <v>13.275</v>
      </c>
      <c r="AU49" s="1">
        <f t="shared" si="37"/>
        <v>34068.76025419</v>
      </c>
    </row>
    <row r="50" s="1" customFormat="1" spans="1:47">
      <c r="A50" s="6"/>
      <c r="B50" s="6"/>
      <c r="C50" s="9">
        <v>6</v>
      </c>
      <c r="D50" s="12">
        <v>19.972464598</v>
      </c>
      <c r="E50" s="13">
        <f t="shared" si="38"/>
        <v>14.7593038099032</v>
      </c>
      <c r="F50" s="9" t="s">
        <v>109</v>
      </c>
      <c r="G50" s="6">
        <v>7</v>
      </c>
      <c r="H50" s="11">
        <f t="shared" si="20"/>
        <v>19.972464598</v>
      </c>
      <c r="I50" s="11">
        <f t="shared" si="21"/>
        <v>293.122464598</v>
      </c>
      <c r="J50" s="11">
        <f t="shared" si="22"/>
        <v>0.19771267403977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2.77471865740397</v>
      </c>
      <c r="P50" s="11">
        <f t="shared" si="25"/>
        <v>0.548597045463379</v>
      </c>
      <c r="Q50" s="16">
        <f t="shared" si="26"/>
        <v>0.0713176159102393</v>
      </c>
      <c r="R50" s="11">
        <f t="shared" si="27"/>
        <v>0.1264068</v>
      </c>
      <c r="S50" s="17">
        <f t="shared" si="28"/>
        <v>0.564191292796268</v>
      </c>
      <c r="T50" s="3">
        <v>0.01</v>
      </c>
      <c r="U50" s="18">
        <f t="shared" si="29"/>
        <v>0.00564191292796268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0.0336919129279627</v>
      </c>
      <c r="AR50" s="25">
        <f t="shared" si="35"/>
        <v>97.236</v>
      </c>
      <c r="AS50" s="1">
        <f t="shared" si="36"/>
        <v>0.13</v>
      </c>
      <c r="AT50" s="2">
        <f>$E$3/12</f>
        <v>13.275</v>
      </c>
      <c r="AU50" s="1">
        <f t="shared" si="37"/>
        <v>37879.6048023415</v>
      </c>
    </row>
    <row r="51" s="1" customFormat="1" spans="1:47">
      <c r="A51" s="6"/>
      <c r="B51" s="6"/>
      <c r="C51" s="9">
        <v>7</v>
      </c>
      <c r="D51" s="12">
        <v>21.8703814809677</v>
      </c>
      <c r="E51" s="13">
        <f t="shared" si="38"/>
        <v>19.972464598</v>
      </c>
      <c r="F51" s="9" t="s">
        <v>109</v>
      </c>
      <c r="G51" s="6">
        <v>8</v>
      </c>
      <c r="H51" s="11">
        <f t="shared" si="20"/>
        <v>21.8703814809677</v>
      </c>
      <c r="I51" s="11">
        <f t="shared" si="21"/>
        <v>295.020381480968</v>
      </c>
      <c r="J51" s="11">
        <f t="shared" si="22"/>
        <v>0.244816411838607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3.19848161194059</v>
      </c>
      <c r="P51" s="11">
        <f t="shared" si="25"/>
        <v>0.783040791567059</v>
      </c>
      <c r="Q51" s="16">
        <f t="shared" si="26"/>
        <v>0.101795302903718</v>
      </c>
      <c r="R51" s="11">
        <f t="shared" si="27"/>
        <v>0.1264068</v>
      </c>
      <c r="S51" s="17">
        <f t="shared" si="28"/>
        <v>0.805299263201961</v>
      </c>
      <c r="T51" s="3">
        <v>0.01</v>
      </c>
      <c r="U51" s="18">
        <f t="shared" si="29"/>
        <v>0.00805299263201961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0.0361029926320196</v>
      </c>
      <c r="AR51" s="25">
        <f t="shared" si="35"/>
        <v>97.236</v>
      </c>
      <c r="AS51" s="1">
        <f t="shared" si="36"/>
        <v>0.13</v>
      </c>
      <c r="AT51" s="2">
        <f>$E$3/12</f>
        <v>13.275</v>
      </c>
      <c r="AU51" s="1">
        <f t="shared" si="37"/>
        <v>40590.3664777589</v>
      </c>
    </row>
    <row r="52" s="1" customFormat="1" spans="1:47">
      <c r="A52" s="6"/>
      <c r="B52" s="6"/>
      <c r="C52" s="9">
        <v>8</v>
      </c>
      <c r="D52" s="12">
        <v>20.5477457829032</v>
      </c>
      <c r="E52" s="13">
        <f t="shared" si="38"/>
        <v>21.8703814809677</v>
      </c>
      <c r="F52" s="9" t="s">
        <v>109</v>
      </c>
      <c r="G52" s="6">
        <v>9</v>
      </c>
      <c r="H52" s="11">
        <f t="shared" si="20"/>
        <v>20.5477457829032</v>
      </c>
      <c r="I52" s="11">
        <f t="shared" si="21"/>
        <v>293.697745782903</v>
      </c>
      <c r="J52" s="11">
        <f t="shared" si="22"/>
        <v>0.211004540745043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3.38780082037353</v>
      </c>
      <c r="P52" s="11">
        <f t="shared" si="25"/>
        <v>0.714841356238596</v>
      </c>
      <c r="Q52" s="16">
        <f t="shared" si="26"/>
        <v>0.0929293763110175</v>
      </c>
      <c r="R52" s="11">
        <f t="shared" si="27"/>
        <v>0.1264068</v>
      </c>
      <c r="S52" s="17">
        <f t="shared" si="28"/>
        <v>0.735161212142207</v>
      </c>
      <c r="T52" s="3">
        <v>0.01</v>
      </c>
      <c r="U52" s="18">
        <f t="shared" si="29"/>
        <v>0.00735161212142207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0.0354016121214221</v>
      </c>
      <c r="AR52" s="25">
        <f t="shared" si="35"/>
        <v>97.236</v>
      </c>
      <c r="AS52" s="1">
        <f t="shared" si="36"/>
        <v>0.13</v>
      </c>
      <c r="AT52" s="2">
        <f>$E$3/12</f>
        <v>13.275</v>
      </c>
      <c r="AU52" s="1">
        <f t="shared" si="37"/>
        <v>39801.8088017877</v>
      </c>
    </row>
    <row r="53" s="1" customFormat="1" spans="1:47">
      <c r="A53" s="6"/>
      <c r="B53" s="6"/>
      <c r="C53" s="9">
        <v>9</v>
      </c>
      <c r="D53" s="12">
        <v>16.309273412</v>
      </c>
      <c r="E53" s="13">
        <f t="shared" si="38"/>
        <v>20.5477457829032</v>
      </c>
      <c r="F53" s="9" t="s">
        <v>109</v>
      </c>
      <c r="G53" s="6">
        <v>10</v>
      </c>
      <c r="H53" s="11">
        <f t="shared" si="20"/>
        <v>16.309273412</v>
      </c>
      <c r="I53" s="11">
        <f t="shared" si="21"/>
        <v>289.459273412</v>
      </c>
      <c r="J53" s="11">
        <f t="shared" si="22"/>
        <v>0.129857539273158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3.64531946413493</v>
      </c>
      <c r="P53" s="11">
        <f t="shared" si="25"/>
        <v>0.473372215477108</v>
      </c>
      <c r="Q53" s="16">
        <f t="shared" si="26"/>
        <v>0.0615383880120241</v>
      </c>
      <c r="R53" s="11">
        <f t="shared" si="27"/>
        <v>0.1264068</v>
      </c>
      <c r="S53" s="17">
        <f t="shared" si="28"/>
        <v>0.486828145416418</v>
      </c>
      <c r="T53" s="3">
        <v>0.01</v>
      </c>
      <c r="U53" s="18">
        <f t="shared" si="29"/>
        <v>0.00486828145416418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0.0239682814541642</v>
      </c>
      <c r="AR53" s="25">
        <f t="shared" si="35"/>
        <v>97.236</v>
      </c>
      <c r="AS53" s="1">
        <f t="shared" si="36"/>
        <v>0.13</v>
      </c>
      <c r="AT53" s="2">
        <f>$E$3/12</f>
        <v>13.275</v>
      </c>
      <c r="AU53" s="1">
        <f t="shared" si="37"/>
        <v>26947.3873809495</v>
      </c>
    </row>
    <row r="54" s="1" customFormat="1" spans="1:47">
      <c r="A54" s="6"/>
      <c r="B54" s="6"/>
      <c r="C54" s="9">
        <v>10</v>
      </c>
      <c r="D54" s="12">
        <v>8.74469732722581</v>
      </c>
      <c r="E54" s="13">
        <f t="shared" si="38"/>
        <v>16.309273412</v>
      </c>
      <c r="F54" s="9" t="s">
        <v>109</v>
      </c>
      <c r="G54" s="6">
        <v>11</v>
      </c>
      <c r="H54" s="11">
        <f t="shared" si="20"/>
        <v>8.74469732722581</v>
      </c>
      <c r="I54" s="11">
        <f t="shared" si="21"/>
        <v>281.894697327226</v>
      </c>
      <c r="J54" s="11">
        <f t="shared" si="22"/>
        <v>0.0526556887685775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3.01334988622493</v>
      </c>
      <c r="O54" s="11">
        <f t="shared" si="39"/>
        <v>1.13095736243289</v>
      </c>
      <c r="P54" s="11">
        <f t="shared" si="25"/>
        <v>0.0595513388867976</v>
      </c>
      <c r="Q54" s="16">
        <f t="shared" si="26"/>
        <v>0.00774167405528369</v>
      </c>
      <c r="R54" s="11">
        <f t="shared" si="27"/>
        <v>0.1264068</v>
      </c>
      <c r="S54" s="17">
        <f t="shared" si="28"/>
        <v>0.0612441265444872</v>
      </c>
      <c r="T54" s="3">
        <v>0.01</v>
      </c>
      <c r="U54" s="18">
        <f t="shared" si="29"/>
        <v>0.000612441265444872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0.0197124412654449</v>
      </c>
      <c r="AR54" s="25">
        <f t="shared" si="35"/>
        <v>97.236</v>
      </c>
      <c r="AS54" s="1">
        <f t="shared" si="36"/>
        <v>0.13</v>
      </c>
      <c r="AT54" s="2">
        <f>$E$3/12</f>
        <v>13.275</v>
      </c>
      <c r="AU54" s="1">
        <f t="shared" si="37"/>
        <v>22162.5731498521</v>
      </c>
    </row>
    <row r="55" s="1" customFormat="1" spans="1:48">
      <c r="A55" s="6"/>
      <c r="B55" s="6"/>
      <c r="C55" s="9">
        <v>11</v>
      </c>
      <c r="D55" s="12">
        <v>2.16719484293333</v>
      </c>
      <c r="E55" s="13">
        <f t="shared" si="38"/>
        <v>8.74469732722581</v>
      </c>
      <c r="F55" s="9" t="s">
        <v>111</v>
      </c>
      <c r="G55" s="6">
        <v>12</v>
      </c>
      <c r="H55" s="11">
        <f t="shared" si="20"/>
        <v>2.16719484293333</v>
      </c>
      <c r="I55" s="11">
        <f t="shared" si="21"/>
        <v>275.317194842933</v>
      </c>
      <c r="J55" s="11">
        <f t="shared" si="22"/>
        <v>0.0230710680456664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2.04376602354609</v>
      </c>
      <c r="P55" s="11">
        <f t="shared" si="25"/>
        <v>0.0471518649986529</v>
      </c>
      <c r="Q55" s="16">
        <f t="shared" si="26"/>
        <v>0.00612974244982488</v>
      </c>
      <c r="R55" s="11">
        <f t="shared" si="27"/>
        <v>0.1264068</v>
      </c>
      <c r="S55" s="17">
        <f t="shared" si="28"/>
        <v>0.0484921891055298</v>
      </c>
      <c r="T55" s="3">
        <v>0.01</v>
      </c>
      <c r="U55" s="18">
        <f t="shared" si="29"/>
        <v>0.000484921891055298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0.0195849218910553</v>
      </c>
      <c r="AR55" s="25">
        <f t="shared" si="35"/>
        <v>97.236</v>
      </c>
      <c r="AS55" s="1">
        <f t="shared" si="36"/>
        <v>0.13</v>
      </c>
      <c r="AT55" s="2">
        <f>$E$3/12</f>
        <v>13.275</v>
      </c>
      <c r="AU55" s="1">
        <f t="shared" si="37"/>
        <v>22019.2039230336</v>
      </c>
      <c r="AV55" s="1">
        <f>SUM(AU44:AU55)</f>
        <v>344238.803563114</v>
      </c>
    </row>
    <row r="56" s="1" customFormat="1" spans="1:46">
      <c r="A56" s="6"/>
      <c r="B56" s="6"/>
      <c r="C56" s="9">
        <v>12</v>
      </c>
      <c r="D56" s="12">
        <v>-3.77010292296774</v>
      </c>
      <c r="E56" s="13">
        <f t="shared" si="38"/>
        <v>2.16719484293333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-7.29</v>
      </c>
      <c r="E60" s="9"/>
      <c r="F60" s="9"/>
      <c r="G60" s="6">
        <v>1</v>
      </c>
      <c r="H60" s="11">
        <f t="shared" ref="H60:H71" si="40">E61</f>
        <v>-7.29</v>
      </c>
      <c r="I60" s="11">
        <f t="shared" ref="I60:I71" si="41">H60+273.15</f>
        <v>265.86</v>
      </c>
      <c r="J60" s="11">
        <f t="shared" ref="J60:J71" si="42">EXP(($C$18*(I60-$C$16))/($C$19*I60*$C$16))</f>
        <v>0.00655709155944168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0.00904681922456168</v>
      </c>
      <c r="Q60" s="16">
        <f t="shared" ref="Q60:Q71" si="46">P60*$B$62</f>
        <v>0.000904681922456168</v>
      </c>
      <c r="R60" s="11">
        <f t="shared" ref="R60:R71" si="47">L60*$B$62</f>
        <v>0.13797</v>
      </c>
      <c r="S60" s="17">
        <f t="shared" ref="S60:S71" si="48">Q60/R60</f>
        <v>0.00655709155944168</v>
      </c>
      <c r="T60" s="3">
        <v>0.01</v>
      </c>
      <c r="U60" s="18">
        <f t="shared" ref="U60:U71" si="49">S60*T60</f>
        <v>6.55709155944168e-5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0.0123655709155944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-6.66521494151613</v>
      </c>
      <c r="E61" s="13">
        <f t="shared" ref="E61:E72" si="58">D60</f>
        <v>-7.29</v>
      </c>
      <c r="F61" s="9" t="s">
        <v>109</v>
      </c>
      <c r="G61" s="6">
        <v>2</v>
      </c>
      <c r="H61" s="11">
        <f t="shared" si="40"/>
        <v>-6.66521494151613</v>
      </c>
      <c r="I61" s="11">
        <f t="shared" si="41"/>
        <v>266.484785058484</v>
      </c>
      <c r="J61" s="11">
        <f t="shared" si="42"/>
        <v>0.00714500202768207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2.75035318077544</v>
      </c>
      <c r="P61" s="11">
        <f t="shared" si="45"/>
        <v>0.0196512790534823</v>
      </c>
      <c r="Q61" s="16">
        <f t="shared" si="46"/>
        <v>0.00196512790534823</v>
      </c>
      <c r="R61" s="11">
        <f t="shared" si="47"/>
        <v>0.13797</v>
      </c>
      <c r="S61" s="17">
        <f t="shared" si="48"/>
        <v>0.0142431536228762</v>
      </c>
      <c r="T61" s="3">
        <v>0.01</v>
      </c>
      <c r="U61" s="18">
        <f t="shared" si="49"/>
        <v>0.000142431536228762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0.0124424315362288</v>
      </c>
      <c r="AR61" s="25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-2.75119375621429</v>
      </c>
      <c r="E62" s="13">
        <f t="shared" si="58"/>
        <v>-6.66521494151613</v>
      </c>
      <c r="F62" s="9" t="s">
        <v>109</v>
      </c>
      <c r="G62" s="6">
        <v>3</v>
      </c>
      <c r="H62" s="11">
        <f t="shared" si="40"/>
        <v>-2.75119375621429</v>
      </c>
      <c r="I62" s="11">
        <f t="shared" si="41"/>
        <v>270.398806243786</v>
      </c>
      <c r="J62" s="11">
        <f t="shared" si="42"/>
        <v>0.0121253548506704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4.11040190172196</v>
      </c>
      <c r="P62" s="11">
        <f t="shared" si="45"/>
        <v>0.0498400816372492</v>
      </c>
      <c r="Q62" s="16">
        <f t="shared" si="46"/>
        <v>0.00498400816372492</v>
      </c>
      <c r="R62" s="11">
        <f t="shared" si="47"/>
        <v>0.13797</v>
      </c>
      <c r="S62" s="17">
        <f t="shared" si="48"/>
        <v>0.0361238541981947</v>
      </c>
      <c r="T62" s="3">
        <v>0.01</v>
      </c>
      <c r="U62" s="18">
        <f t="shared" si="49"/>
        <v>0.000361238541981947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0.0126612385419819</v>
      </c>
      <c r="AR62" s="25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2">
        <v>4.84672760545161</v>
      </c>
      <c r="E63" s="13">
        <f t="shared" si="58"/>
        <v>-2.75119375621429</v>
      </c>
      <c r="F63" s="9" t="s">
        <v>109</v>
      </c>
      <c r="G63" s="6">
        <v>4</v>
      </c>
      <c r="H63" s="11">
        <f t="shared" si="40"/>
        <v>4.84672760545161</v>
      </c>
      <c r="I63" s="11">
        <f t="shared" si="41"/>
        <v>277.996727605452</v>
      </c>
      <c r="J63" s="11">
        <f t="shared" si="42"/>
        <v>0.0324421855379246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5.44026182008471</v>
      </c>
      <c r="P63" s="11">
        <f t="shared" si="45"/>
        <v>0.176493983342076</v>
      </c>
      <c r="Q63" s="16">
        <f t="shared" si="46"/>
        <v>0.0176493983342076</v>
      </c>
      <c r="R63" s="11">
        <f t="shared" si="47"/>
        <v>0.13797</v>
      </c>
      <c r="S63" s="17">
        <f t="shared" si="48"/>
        <v>0.127921999958017</v>
      </c>
      <c r="T63" s="3">
        <v>0.01</v>
      </c>
      <c r="U63" s="18">
        <f t="shared" si="49"/>
        <v>0.00127921999958017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0.0135792199995802</v>
      </c>
      <c r="AR63" s="25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2">
        <v>13.5548647217667</v>
      </c>
      <c r="E64" s="13">
        <f t="shared" si="58"/>
        <v>4.84672760545161</v>
      </c>
      <c r="F64" s="9" t="s">
        <v>109</v>
      </c>
      <c r="G64" s="6">
        <v>5</v>
      </c>
      <c r="H64" s="11">
        <f t="shared" si="40"/>
        <v>13.5548647217667</v>
      </c>
      <c r="I64" s="11">
        <f t="shared" si="41"/>
        <v>286.704864721767</v>
      </c>
      <c r="J64" s="11">
        <f t="shared" si="42"/>
        <v>0.0939981414203739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5.0005794449055</v>
      </c>
      <c r="O64" s="11">
        <f t="shared" si="59"/>
        <v>1.64288839183713</v>
      </c>
      <c r="P64" s="11">
        <f t="shared" si="45"/>
        <v>0.154428455393797</v>
      </c>
      <c r="Q64" s="16">
        <f t="shared" si="46"/>
        <v>0.0154428455393797</v>
      </c>
      <c r="R64" s="11">
        <f t="shared" si="47"/>
        <v>0.13797</v>
      </c>
      <c r="S64" s="17">
        <f t="shared" si="48"/>
        <v>0.111929010215117</v>
      </c>
      <c r="T64" s="3">
        <v>0.01</v>
      </c>
      <c r="U64" s="18">
        <f t="shared" si="49"/>
        <v>0.00111929010215117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0.0191692901021512</v>
      </c>
      <c r="AR64" s="25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2">
        <v>14.7593038099032</v>
      </c>
      <c r="E65" s="13">
        <f t="shared" si="58"/>
        <v>13.5548647217667</v>
      </c>
      <c r="F65" s="9" t="s">
        <v>111</v>
      </c>
      <c r="G65" s="6">
        <v>6</v>
      </c>
      <c r="H65" s="11">
        <f t="shared" si="40"/>
        <v>14.7593038099032</v>
      </c>
      <c r="I65" s="11">
        <f t="shared" si="41"/>
        <v>287.909303809903</v>
      </c>
      <c r="J65" s="11">
        <f t="shared" si="42"/>
        <v>0.108347911435127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2.86815993644333</v>
      </c>
      <c r="P65" s="11">
        <f t="shared" si="45"/>
        <v>0.310759138775542</v>
      </c>
      <c r="Q65" s="16">
        <f t="shared" si="46"/>
        <v>0.0310759138775542</v>
      </c>
      <c r="R65" s="11">
        <f t="shared" si="47"/>
        <v>0.13797</v>
      </c>
      <c r="S65" s="17">
        <f t="shared" si="48"/>
        <v>0.225236746231457</v>
      </c>
      <c r="T65" s="3">
        <v>0.01</v>
      </c>
      <c r="U65" s="18">
        <f t="shared" si="49"/>
        <v>0.00225236746231457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0.0203023674623146</v>
      </c>
      <c r="AR65" s="25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2">
        <v>19.972464598</v>
      </c>
      <c r="E66" s="13">
        <f t="shared" si="58"/>
        <v>14.7593038099032</v>
      </c>
      <c r="F66" s="9" t="s">
        <v>109</v>
      </c>
      <c r="G66" s="6">
        <v>7</v>
      </c>
      <c r="H66" s="11">
        <f t="shared" si="40"/>
        <v>19.972464598</v>
      </c>
      <c r="I66" s="11">
        <f t="shared" si="41"/>
        <v>293.122464598</v>
      </c>
      <c r="J66" s="11">
        <f t="shared" si="42"/>
        <v>0.19771267403977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3.93710079766779</v>
      </c>
      <c r="P66" s="11">
        <f t="shared" si="45"/>
        <v>0.778414726671011</v>
      </c>
      <c r="Q66" s="16">
        <f t="shared" si="46"/>
        <v>0.0778414726671011</v>
      </c>
      <c r="R66" s="11">
        <f t="shared" si="47"/>
        <v>0.13797</v>
      </c>
      <c r="S66" s="17">
        <f t="shared" si="48"/>
        <v>0.564191292796268</v>
      </c>
      <c r="T66" s="3">
        <v>0.01</v>
      </c>
      <c r="U66" s="18">
        <f t="shared" si="49"/>
        <v>0.00564191292796268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0.0236919129279627</v>
      </c>
      <c r="AR66" s="25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2">
        <v>21.8703814809677</v>
      </c>
      <c r="E67" s="13">
        <f t="shared" si="58"/>
        <v>19.972464598</v>
      </c>
      <c r="F67" s="9" t="s">
        <v>109</v>
      </c>
      <c r="G67" s="6">
        <v>8</v>
      </c>
      <c r="H67" s="11">
        <f t="shared" si="40"/>
        <v>21.8703814809677</v>
      </c>
      <c r="I67" s="11">
        <f t="shared" si="41"/>
        <v>295.020381480968</v>
      </c>
      <c r="J67" s="11">
        <f t="shared" si="42"/>
        <v>0.244816411838607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4.53838607099678</v>
      </c>
      <c r="P67" s="11">
        <f t="shared" si="45"/>
        <v>1.11107139343975</v>
      </c>
      <c r="Q67" s="16">
        <f t="shared" si="46"/>
        <v>0.111107139343975</v>
      </c>
      <c r="R67" s="11">
        <f t="shared" si="47"/>
        <v>0.13797</v>
      </c>
      <c r="S67" s="17">
        <f t="shared" si="48"/>
        <v>0.805299263201961</v>
      </c>
      <c r="T67" s="3">
        <v>0.01</v>
      </c>
      <c r="U67" s="18">
        <f t="shared" si="49"/>
        <v>0.00805299263201961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0.0261029926320196</v>
      </c>
      <c r="AR67" s="25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2">
        <v>20.5477457829032</v>
      </c>
      <c r="E68" s="13">
        <f t="shared" si="58"/>
        <v>21.8703814809677</v>
      </c>
      <c r="F68" s="9" t="s">
        <v>109</v>
      </c>
      <c r="G68" s="6">
        <v>9</v>
      </c>
      <c r="H68" s="11">
        <f t="shared" si="40"/>
        <v>20.5477457829032</v>
      </c>
      <c r="I68" s="11">
        <f t="shared" si="41"/>
        <v>293.697745782903</v>
      </c>
      <c r="J68" s="11">
        <f t="shared" si="42"/>
        <v>0.211004540745043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4.80701467755704</v>
      </c>
      <c r="P68" s="11">
        <f t="shared" si="45"/>
        <v>1.0143019243926</v>
      </c>
      <c r="Q68" s="16">
        <f t="shared" si="46"/>
        <v>0.10143019243926</v>
      </c>
      <c r="R68" s="11">
        <f t="shared" si="47"/>
        <v>0.13797</v>
      </c>
      <c r="S68" s="17">
        <f t="shared" si="48"/>
        <v>0.735161212142207</v>
      </c>
      <c r="T68" s="3">
        <v>0.01</v>
      </c>
      <c r="U68" s="18">
        <f t="shared" si="49"/>
        <v>0.00735161212142207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0.0254016121214221</v>
      </c>
      <c r="AR68" s="25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2">
        <v>16.309273412</v>
      </c>
      <c r="E69" s="13">
        <f t="shared" si="58"/>
        <v>20.5477457829032</v>
      </c>
      <c r="F69" s="9" t="s">
        <v>109</v>
      </c>
      <c r="G69" s="6">
        <v>10</v>
      </c>
      <c r="H69" s="11">
        <f t="shared" si="40"/>
        <v>16.309273412</v>
      </c>
      <c r="I69" s="11">
        <f t="shared" si="41"/>
        <v>289.459273412</v>
      </c>
      <c r="J69" s="11">
        <f t="shared" si="42"/>
        <v>0.129857539273158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5.17241275316443</v>
      </c>
      <c r="P69" s="11">
        <f t="shared" si="45"/>
        <v>0.671676792231032</v>
      </c>
      <c r="Q69" s="16">
        <f t="shared" si="46"/>
        <v>0.0671676792231032</v>
      </c>
      <c r="R69" s="11">
        <f t="shared" si="47"/>
        <v>0.13797</v>
      </c>
      <c r="S69" s="17">
        <f t="shared" si="48"/>
        <v>0.486828145416418</v>
      </c>
      <c r="T69" s="3">
        <v>0.01</v>
      </c>
      <c r="U69" s="18">
        <f t="shared" si="49"/>
        <v>0.00486828145416418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0.0171682814541642</v>
      </c>
      <c r="AR69" s="25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2">
        <v>8.74469732722581</v>
      </c>
      <c r="E70" s="13">
        <f t="shared" si="58"/>
        <v>16.309273412</v>
      </c>
      <c r="F70" s="9" t="s">
        <v>109</v>
      </c>
      <c r="G70" s="6">
        <v>11</v>
      </c>
      <c r="H70" s="11">
        <f t="shared" si="40"/>
        <v>8.74469732722581</v>
      </c>
      <c r="I70" s="11">
        <f t="shared" si="41"/>
        <v>281.894697327226</v>
      </c>
      <c r="J70" s="11">
        <f t="shared" si="42"/>
        <v>0.0526556887685775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4.27569916288673</v>
      </c>
      <c r="O70" s="11">
        <f t="shared" si="59"/>
        <v>1.60473679804667</v>
      </c>
      <c r="P70" s="11">
        <f t="shared" si="45"/>
        <v>0.084498521393429</v>
      </c>
      <c r="Q70" s="16">
        <f t="shared" si="46"/>
        <v>0.0084498521393429</v>
      </c>
      <c r="R70" s="11">
        <f t="shared" si="47"/>
        <v>0.13797</v>
      </c>
      <c r="S70" s="17">
        <f t="shared" si="48"/>
        <v>0.0612441265444872</v>
      </c>
      <c r="T70" s="3">
        <v>0.01</v>
      </c>
      <c r="U70" s="18">
        <f t="shared" si="49"/>
        <v>0.000612441265444872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0.0129124412654449</v>
      </c>
      <c r="AR70" s="25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2">
        <v>2.16719484293333</v>
      </c>
      <c r="E71" s="13">
        <f t="shared" si="58"/>
        <v>8.74469732722581</v>
      </c>
      <c r="F71" s="9" t="s">
        <v>111</v>
      </c>
      <c r="G71" s="6">
        <v>12</v>
      </c>
      <c r="H71" s="11">
        <f t="shared" si="40"/>
        <v>2.16719484293333</v>
      </c>
      <c r="I71" s="11">
        <f t="shared" si="41"/>
        <v>275.317194842933</v>
      </c>
      <c r="J71" s="11">
        <f t="shared" si="42"/>
        <v>0.0230710680456664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2.89993827665324</v>
      </c>
      <c r="P71" s="11">
        <f t="shared" si="45"/>
        <v>0.0669046733088994</v>
      </c>
      <c r="Q71" s="16">
        <f t="shared" si="46"/>
        <v>0.00669046733088994</v>
      </c>
      <c r="R71" s="11">
        <f t="shared" si="47"/>
        <v>0.13797</v>
      </c>
      <c r="S71" s="17">
        <f t="shared" si="48"/>
        <v>0.0484921891055298</v>
      </c>
      <c r="T71" s="3">
        <v>0.01</v>
      </c>
      <c r="U71" s="18">
        <f t="shared" si="49"/>
        <v>0.000484921891055298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0.0127849218910553</v>
      </c>
      <c r="AR71" s="25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-3.77010292296774</v>
      </c>
      <c r="E72" s="13">
        <f t="shared" si="58"/>
        <v>2.16719484293333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-7.29</v>
      </c>
      <c r="E76" s="9"/>
      <c r="F76" s="9"/>
      <c r="G76" s="6">
        <v>1</v>
      </c>
      <c r="H76" s="11">
        <f t="shared" ref="H76:H87" si="60">E77</f>
        <v>-7.29</v>
      </c>
      <c r="I76" s="11">
        <f t="shared" ref="I76:I87" si="61">H76+273.15</f>
        <v>265.86</v>
      </c>
      <c r="J76" s="11">
        <f t="shared" ref="J76:J87" si="62">EXP(($C$18*(I76-$C$16))/($C$19*I76*$C$16))</f>
        <v>0.00655709155944168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0.000513171646049321</v>
      </c>
      <c r="Q76" s="16">
        <f t="shared" ref="Q76:Q87" si="66">P76*$B$78</f>
        <v>9.7502612749371e-5</v>
      </c>
      <c r="R76" s="11">
        <f t="shared" ref="R76:R87" si="67">L76*$B$78</f>
        <v>0.0148697958333333</v>
      </c>
      <c r="S76" s="17">
        <f t="shared" ref="S76:S87" si="68">Q76/R76</f>
        <v>0.00655709155944169</v>
      </c>
      <c r="T76" s="3">
        <v>0.01</v>
      </c>
      <c r="U76" s="18">
        <f t="shared" ref="U76:U87" si="69">S76*T76</f>
        <v>6.55709155944169e-5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0.0116655709155944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359.1</v>
      </c>
      <c r="AU76" s="1">
        <f t="shared" ref="AU76:AU87" si="77">AT76*10000*AS76*0.67*AR76*AQ76</f>
        <v>41735.0762713016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-6.66521494151613</v>
      </c>
      <c r="E77" s="13">
        <f t="shared" ref="E77:E88" si="78">D76</f>
        <v>-7.29</v>
      </c>
      <c r="F77" s="9" t="s">
        <v>109</v>
      </c>
      <c r="G77" s="6">
        <v>2</v>
      </c>
      <c r="H77" s="11">
        <f t="shared" si="60"/>
        <v>-6.66521494151613</v>
      </c>
      <c r="I77" s="11">
        <f t="shared" si="61"/>
        <v>266.484785058484</v>
      </c>
      <c r="J77" s="11">
        <f t="shared" si="62"/>
        <v>0.00714500202768207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0.156010995020617</v>
      </c>
      <c r="P77" s="11">
        <f t="shared" si="65"/>
        <v>0.00111469887576301</v>
      </c>
      <c r="Q77" s="16">
        <f t="shared" si="66"/>
        <v>0.000211792786394971</v>
      </c>
      <c r="R77" s="11">
        <f t="shared" si="67"/>
        <v>0.0148697958333333</v>
      </c>
      <c r="S77" s="17">
        <f t="shared" si="68"/>
        <v>0.0142431536228763</v>
      </c>
      <c r="T77" s="3">
        <v>0.01</v>
      </c>
      <c r="U77" s="18">
        <f t="shared" si="69"/>
        <v>0.000142431536228763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0.0117424315362288</v>
      </c>
      <c r="AR77" s="25">
        <f t="shared" si="74"/>
        <v>7.82620833333333</v>
      </c>
      <c r="AS77" s="1">
        <f t="shared" si="75"/>
        <v>0.19</v>
      </c>
      <c r="AT77" s="2">
        <f t="shared" si="76"/>
        <v>359.1</v>
      </c>
      <c r="AU77" s="1">
        <f t="shared" si="77"/>
        <v>42010.0550003877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2">
        <v>-2.75119375621429</v>
      </c>
      <c r="E78" s="13">
        <f t="shared" si="78"/>
        <v>-6.66521494151613</v>
      </c>
      <c r="F78" s="9" t="s">
        <v>109</v>
      </c>
      <c r="G78" s="6">
        <v>3</v>
      </c>
      <c r="H78" s="11">
        <f t="shared" si="60"/>
        <v>-2.75119375621429</v>
      </c>
      <c r="I78" s="11">
        <f t="shared" si="61"/>
        <v>270.398806243786</v>
      </c>
      <c r="J78" s="11">
        <f t="shared" si="62"/>
        <v>0.0121253548506704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0.233158379478188</v>
      </c>
      <c r="P78" s="11">
        <f t="shared" si="65"/>
        <v>0.00282712808758029</v>
      </c>
      <c r="Q78" s="16">
        <f t="shared" si="66"/>
        <v>0.000537154336640256</v>
      </c>
      <c r="R78" s="11">
        <f t="shared" si="67"/>
        <v>0.0148697958333333</v>
      </c>
      <c r="S78" s="17">
        <f t="shared" si="68"/>
        <v>0.0361238541981947</v>
      </c>
      <c r="T78" s="3">
        <v>0.01</v>
      </c>
      <c r="U78" s="18">
        <f t="shared" si="69"/>
        <v>0.000361238541981947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0.0119612385419819</v>
      </c>
      <c r="AR78" s="25">
        <f t="shared" si="74"/>
        <v>7.82620833333333</v>
      </c>
      <c r="AS78" s="1">
        <f t="shared" si="75"/>
        <v>0.19</v>
      </c>
      <c r="AT78" s="2">
        <f t="shared" si="76"/>
        <v>359.1</v>
      </c>
      <c r="AU78" s="1">
        <f t="shared" si="77"/>
        <v>42792.8651294313</v>
      </c>
    </row>
    <row r="79" s="1" customFormat="1" spans="1:47">
      <c r="A79" s="6"/>
      <c r="B79" s="6"/>
      <c r="C79" s="9">
        <v>3</v>
      </c>
      <c r="D79" s="12">
        <v>4.84672760545161</v>
      </c>
      <c r="E79" s="13">
        <f t="shared" si="78"/>
        <v>-2.75119375621429</v>
      </c>
      <c r="F79" s="9" t="s">
        <v>109</v>
      </c>
      <c r="G79" s="6">
        <v>4</v>
      </c>
      <c r="H79" s="11">
        <f t="shared" si="60"/>
        <v>4.84672760545161</v>
      </c>
      <c r="I79" s="11">
        <f t="shared" si="61"/>
        <v>277.996727605452</v>
      </c>
      <c r="J79" s="11">
        <f t="shared" si="62"/>
        <v>0.0324421855379246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0.308593334723941</v>
      </c>
      <c r="P79" s="11">
        <f t="shared" si="65"/>
        <v>0.010011442220881</v>
      </c>
      <c r="Q79" s="16">
        <f t="shared" si="66"/>
        <v>0.00190217402196738</v>
      </c>
      <c r="R79" s="11">
        <f t="shared" si="67"/>
        <v>0.0148697958333333</v>
      </c>
      <c r="S79" s="17">
        <f t="shared" si="68"/>
        <v>0.127921999958017</v>
      </c>
      <c r="T79" s="3">
        <v>0.01</v>
      </c>
      <c r="U79" s="18">
        <f t="shared" si="69"/>
        <v>0.00127921999958017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0.0128792199995802</v>
      </c>
      <c r="AR79" s="25">
        <f t="shared" si="74"/>
        <v>7.82620833333333</v>
      </c>
      <c r="AS79" s="1">
        <f t="shared" si="75"/>
        <v>0.19</v>
      </c>
      <c r="AT79" s="2">
        <f t="shared" si="76"/>
        <v>359.1</v>
      </c>
      <c r="AU79" s="1">
        <f t="shared" si="77"/>
        <v>46077.0615417379</v>
      </c>
    </row>
    <row r="80" s="1" customFormat="1" spans="1:47">
      <c r="A80" s="6"/>
      <c r="B80" s="6"/>
      <c r="C80" s="9">
        <v>4</v>
      </c>
      <c r="D80" s="12">
        <v>13.5548647217667</v>
      </c>
      <c r="E80" s="13">
        <f t="shared" si="78"/>
        <v>4.84672760545161</v>
      </c>
      <c r="F80" s="9" t="s">
        <v>109</v>
      </c>
      <c r="G80" s="6">
        <v>5</v>
      </c>
      <c r="H80" s="11">
        <f t="shared" si="60"/>
        <v>13.5548647217667</v>
      </c>
      <c r="I80" s="11">
        <f t="shared" si="61"/>
        <v>286.704864721767</v>
      </c>
      <c r="J80" s="11">
        <f t="shared" si="62"/>
        <v>0.0939981414203739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0.283652797877907</v>
      </c>
      <c r="O80" s="11">
        <f t="shared" si="79"/>
        <v>0.0931911779584862</v>
      </c>
      <c r="P80" s="11">
        <f t="shared" si="65"/>
        <v>0.00875979752487302</v>
      </c>
      <c r="Q80" s="16">
        <f t="shared" si="66"/>
        <v>0.00166436152972587</v>
      </c>
      <c r="R80" s="11">
        <f t="shared" si="67"/>
        <v>0.0148697958333333</v>
      </c>
      <c r="S80" s="17">
        <f t="shared" si="68"/>
        <v>0.111929010215117</v>
      </c>
      <c r="T80" s="3">
        <v>0.01</v>
      </c>
      <c r="U80" s="18">
        <f t="shared" si="69"/>
        <v>0.00111929010215117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0.0202192901021512</v>
      </c>
      <c r="AR80" s="25">
        <f t="shared" si="74"/>
        <v>7.82620833333333</v>
      </c>
      <c r="AS80" s="1">
        <f t="shared" si="75"/>
        <v>0.19</v>
      </c>
      <c r="AT80" s="2">
        <f t="shared" si="76"/>
        <v>359.1</v>
      </c>
      <c r="AU80" s="1">
        <f t="shared" si="77"/>
        <v>72337.1038306233</v>
      </c>
    </row>
    <row r="81" s="1" customFormat="1" spans="1:47">
      <c r="A81" s="6"/>
      <c r="B81" s="6"/>
      <c r="C81" s="9">
        <v>5</v>
      </c>
      <c r="D81" s="12">
        <v>14.7593038099032</v>
      </c>
      <c r="E81" s="13">
        <f t="shared" si="78"/>
        <v>13.5548647217667</v>
      </c>
      <c r="F81" s="9" t="s">
        <v>111</v>
      </c>
      <c r="G81" s="6">
        <v>6</v>
      </c>
      <c r="H81" s="11">
        <f t="shared" si="60"/>
        <v>14.7593038099032</v>
      </c>
      <c r="I81" s="11">
        <f t="shared" si="61"/>
        <v>287.909303809903</v>
      </c>
      <c r="J81" s="11">
        <f t="shared" si="62"/>
        <v>0.108347911435127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0.162693463766947</v>
      </c>
      <c r="P81" s="11">
        <f t="shared" si="65"/>
        <v>0.0176274970032952</v>
      </c>
      <c r="Q81" s="16">
        <f t="shared" si="66"/>
        <v>0.00334922443062608</v>
      </c>
      <c r="R81" s="11">
        <f t="shared" si="67"/>
        <v>0.0148697958333333</v>
      </c>
      <c r="S81" s="17">
        <f t="shared" si="68"/>
        <v>0.225236746231458</v>
      </c>
      <c r="T81" s="3">
        <v>0.01</v>
      </c>
      <c r="U81" s="18">
        <f t="shared" si="69"/>
        <v>0.00225236746231458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0.0213523674623146</v>
      </c>
      <c r="AR81" s="25">
        <f t="shared" si="74"/>
        <v>7.82620833333333</v>
      </c>
      <c r="AS81" s="1">
        <f t="shared" si="75"/>
        <v>0.19</v>
      </c>
      <c r="AT81" s="2">
        <f t="shared" si="76"/>
        <v>359.1</v>
      </c>
      <c r="AU81" s="1">
        <f t="shared" si="77"/>
        <v>76390.8334243022</v>
      </c>
    </row>
    <row r="82" s="1" customFormat="1" spans="1:47">
      <c r="A82" s="6"/>
      <c r="B82" s="6"/>
      <c r="C82" s="9">
        <v>6</v>
      </c>
      <c r="D82" s="12">
        <v>19.972464598</v>
      </c>
      <c r="E82" s="13">
        <f t="shared" si="78"/>
        <v>14.7593038099032</v>
      </c>
      <c r="F82" s="9" t="s">
        <v>109</v>
      </c>
      <c r="G82" s="6">
        <v>7</v>
      </c>
      <c r="H82" s="11">
        <f t="shared" si="60"/>
        <v>19.972464598</v>
      </c>
      <c r="I82" s="11">
        <f t="shared" si="61"/>
        <v>293.122464598</v>
      </c>
      <c r="J82" s="11">
        <f t="shared" si="62"/>
        <v>0.19771267403977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0.223328050096985</v>
      </c>
      <c r="P82" s="11">
        <f t="shared" si="65"/>
        <v>0.0441547859727626</v>
      </c>
      <c r="Q82" s="16">
        <f t="shared" si="66"/>
        <v>0.00838940933482489</v>
      </c>
      <c r="R82" s="11">
        <f t="shared" si="67"/>
        <v>0.0148697958333333</v>
      </c>
      <c r="S82" s="17">
        <f t="shared" si="68"/>
        <v>0.564191292796269</v>
      </c>
      <c r="T82" s="3">
        <v>0.01</v>
      </c>
      <c r="U82" s="18">
        <f t="shared" si="69"/>
        <v>0.00564191292796269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0.0247419129279627</v>
      </c>
      <c r="AR82" s="25">
        <f t="shared" si="74"/>
        <v>7.82620833333333</v>
      </c>
      <c r="AS82" s="1">
        <f t="shared" si="75"/>
        <v>0.19</v>
      </c>
      <c r="AT82" s="2">
        <f t="shared" si="76"/>
        <v>359.1</v>
      </c>
      <c r="AU82" s="1">
        <f t="shared" si="77"/>
        <v>88517.3670982574</v>
      </c>
    </row>
    <row r="83" s="1" customFormat="1" spans="1:47">
      <c r="A83" s="6"/>
      <c r="B83" s="6"/>
      <c r="C83" s="9">
        <v>7</v>
      </c>
      <c r="D83" s="12">
        <v>21.8703814809677</v>
      </c>
      <c r="E83" s="13">
        <f t="shared" si="78"/>
        <v>19.972464598</v>
      </c>
      <c r="F83" s="9" t="s">
        <v>109</v>
      </c>
      <c r="G83" s="6">
        <v>8</v>
      </c>
      <c r="H83" s="11">
        <f t="shared" si="60"/>
        <v>21.8703814809677</v>
      </c>
      <c r="I83" s="11">
        <f t="shared" si="61"/>
        <v>295.020381480968</v>
      </c>
      <c r="J83" s="11">
        <f t="shared" si="62"/>
        <v>0.244816411838607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0.257435347457555</v>
      </c>
      <c r="P83" s="11">
        <f t="shared" si="65"/>
        <v>0.0630243980449838</v>
      </c>
      <c r="Q83" s="16">
        <f t="shared" si="66"/>
        <v>0.0119746356285469</v>
      </c>
      <c r="R83" s="11">
        <f t="shared" si="67"/>
        <v>0.0148697958333333</v>
      </c>
      <c r="S83" s="17">
        <f t="shared" si="68"/>
        <v>0.805299263201962</v>
      </c>
      <c r="T83" s="3">
        <v>0.01</v>
      </c>
      <c r="U83" s="18">
        <f t="shared" si="69"/>
        <v>0.00805299263201962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0.0271529926320196</v>
      </c>
      <c r="AR83" s="25">
        <f t="shared" si="74"/>
        <v>7.82620833333333</v>
      </c>
      <c r="AS83" s="1">
        <f t="shared" si="75"/>
        <v>0.19</v>
      </c>
      <c r="AT83" s="2">
        <f t="shared" si="76"/>
        <v>359.1</v>
      </c>
      <c r="AU83" s="1">
        <f t="shared" si="77"/>
        <v>97143.3140041638</v>
      </c>
    </row>
    <row r="84" s="1" customFormat="1" spans="1:47">
      <c r="A84" s="6"/>
      <c r="B84" s="6"/>
      <c r="C84" s="9">
        <v>8</v>
      </c>
      <c r="D84" s="12">
        <v>20.5477457829032</v>
      </c>
      <c r="E84" s="13">
        <f t="shared" si="78"/>
        <v>21.8703814809677</v>
      </c>
      <c r="F84" s="9" t="s">
        <v>109</v>
      </c>
      <c r="G84" s="6">
        <v>9</v>
      </c>
      <c r="H84" s="11">
        <f t="shared" si="60"/>
        <v>20.5477457829032</v>
      </c>
      <c r="I84" s="11">
        <f t="shared" si="61"/>
        <v>293.697745782903</v>
      </c>
      <c r="J84" s="11">
        <f t="shared" si="62"/>
        <v>0.211004540745043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0.272673032745905</v>
      </c>
      <c r="P84" s="11">
        <f t="shared" si="65"/>
        <v>0.0575352480481077</v>
      </c>
      <c r="Q84" s="16">
        <f t="shared" si="66"/>
        <v>0.0109316971291405</v>
      </c>
      <c r="R84" s="11">
        <f t="shared" si="67"/>
        <v>0.0148697958333333</v>
      </c>
      <c r="S84" s="17">
        <f t="shared" si="68"/>
        <v>0.735161212142208</v>
      </c>
      <c r="T84" s="3">
        <v>0.01</v>
      </c>
      <c r="U84" s="18">
        <f t="shared" si="69"/>
        <v>0.00735161212142208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0.0264516121214221</v>
      </c>
      <c r="AR84" s="25">
        <f t="shared" si="74"/>
        <v>7.82620833333333</v>
      </c>
      <c r="AS84" s="1">
        <f t="shared" si="75"/>
        <v>0.19</v>
      </c>
      <c r="AT84" s="2">
        <f t="shared" si="76"/>
        <v>359.1</v>
      </c>
      <c r="AU84" s="1">
        <f t="shared" si="77"/>
        <v>94634.0352627469</v>
      </c>
    </row>
    <row r="85" s="1" customFormat="1" spans="1:47">
      <c r="A85" s="6"/>
      <c r="B85" s="6"/>
      <c r="C85" s="9">
        <v>9</v>
      </c>
      <c r="D85" s="12">
        <v>16.309273412</v>
      </c>
      <c r="E85" s="13">
        <f t="shared" si="78"/>
        <v>20.5477457829032</v>
      </c>
      <c r="F85" s="9" t="s">
        <v>109</v>
      </c>
      <c r="G85" s="6">
        <v>10</v>
      </c>
      <c r="H85" s="11">
        <f t="shared" si="60"/>
        <v>16.309273412</v>
      </c>
      <c r="I85" s="11">
        <f t="shared" si="61"/>
        <v>289.459273412</v>
      </c>
      <c r="J85" s="11">
        <f t="shared" si="62"/>
        <v>0.129857539273158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0.29339986803113</v>
      </c>
      <c r="P85" s="11">
        <f t="shared" si="65"/>
        <v>0.0381001848855918</v>
      </c>
      <c r="Q85" s="16">
        <f t="shared" si="66"/>
        <v>0.00723903512826245</v>
      </c>
      <c r="R85" s="11">
        <f t="shared" si="67"/>
        <v>0.0148697958333333</v>
      </c>
      <c r="S85" s="17">
        <f t="shared" si="68"/>
        <v>0.486828145416419</v>
      </c>
      <c r="T85" s="3">
        <v>0.01</v>
      </c>
      <c r="U85" s="18">
        <f t="shared" si="69"/>
        <v>0.00486828145416419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0.0164682814541642</v>
      </c>
      <c r="AR85" s="25">
        <f t="shared" si="74"/>
        <v>7.82620833333333</v>
      </c>
      <c r="AS85" s="1">
        <f t="shared" si="75"/>
        <v>0.19</v>
      </c>
      <c r="AT85" s="2">
        <f t="shared" si="76"/>
        <v>359.1</v>
      </c>
      <c r="AU85" s="1">
        <f t="shared" si="77"/>
        <v>58917.3892576506</v>
      </c>
    </row>
    <row r="86" s="1" customFormat="1" spans="1:47">
      <c r="A86" s="6"/>
      <c r="B86" s="6"/>
      <c r="C86" s="9">
        <v>10</v>
      </c>
      <c r="D86" s="12">
        <v>8.74469732722581</v>
      </c>
      <c r="E86" s="13">
        <f t="shared" si="78"/>
        <v>16.309273412</v>
      </c>
      <c r="F86" s="9" t="s">
        <v>109</v>
      </c>
      <c r="G86" s="6">
        <v>11</v>
      </c>
      <c r="H86" s="11">
        <f t="shared" si="60"/>
        <v>8.74469732722581</v>
      </c>
      <c r="I86" s="11">
        <f t="shared" si="61"/>
        <v>281.894697327226</v>
      </c>
      <c r="J86" s="11">
        <f t="shared" si="62"/>
        <v>0.0526556887685775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0.242534698988262</v>
      </c>
      <c r="O86" s="11">
        <f t="shared" si="79"/>
        <v>0.0910270674906102</v>
      </c>
      <c r="P86" s="11">
        <f t="shared" si="65"/>
        <v>0.00479309293530187</v>
      </c>
      <c r="Q86" s="16">
        <f t="shared" si="66"/>
        <v>0.000910687657707355</v>
      </c>
      <c r="R86" s="11">
        <f t="shared" si="67"/>
        <v>0.0148697958333333</v>
      </c>
      <c r="S86" s="17">
        <f t="shared" si="68"/>
        <v>0.0612441265444873</v>
      </c>
      <c r="T86" s="3">
        <v>0.01</v>
      </c>
      <c r="U86" s="18">
        <f t="shared" si="69"/>
        <v>0.000612441265444873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0.0122124412654449</v>
      </c>
      <c r="AR86" s="25">
        <f t="shared" si="74"/>
        <v>7.82620833333333</v>
      </c>
      <c r="AS86" s="1">
        <f t="shared" si="75"/>
        <v>0.19</v>
      </c>
      <c r="AT86" s="2">
        <f t="shared" si="76"/>
        <v>359.1</v>
      </c>
      <c r="AU86" s="1">
        <f t="shared" si="77"/>
        <v>43691.5750939192</v>
      </c>
    </row>
    <row r="87" s="1" customFormat="1" spans="1:48">
      <c r="A87" s="6"/>
      <c r="B87" s="6"/>
      <c r="C87" s="9">
        <v>11</v>
      </c>
      <c r="D87" s="12">
        <v>2.16719484293333</v>
      </c>
      <c r="E87" s="13">
        <f t="shared" si="78"/>
        <v>8.74469732722581</v>
      </c>
      <c r="F87" s="9" t="s">
        <v>111</v>
      </c>
      <c r="G87" s="6">
        <v>12</v>
      </c>
      <c r="H87" s="11">
        <f t="shared" si="60"/>
        <v>2.16719484293333</v>
      </c>
      <c r="I87" s="11">
        <f t="shared" si="61"/>
        <v>275.317194842933</v>
      </c>
      <c r="J87" s="11">
        <f t="shared" si="62"/>
        <v>0.0230710680456664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0.164496057888642</v>
      </c>
      <c r="P87" s="11">
        <f t="shared" si="65"/>
        <v>0.00379509974479273</v>
      </c>
      <c r="Q87" s="16">
        <f t="shared" si="66"/>
        <v>0.000721068951510618</v>
      </c>
      <c r="R87" s="11">
        <f t="shared" si="67"/>
        <v>0.0148697958333333</v>
      </c>
      <c r="S87" s="17">
        <f t="shared" si="68"/>
        <v>0.0484921891055299</v>
      </c>
      <c r="T87" s="3">
        <v>0.01</v>
      </c>
      <c r="U87" s="18">
        <f t="shared" si="69"/>
        <v>0.000484921891055299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0.0120849218910553</v>
      </c>
      <c r="AR87" s="25">
        <f t="shared" si="74"/>
        <v>7.82620833333333</v>
      </c>
      <c r="AS87" s="1">
        <f t="shared" si="75"/>
        <v>0.19</v>
      </c>
      <c r="AT87" s="2">
        <f t="shared" si="76"/>
        <v>359.1</v>
      </c>
      <c r="AU87" s="1">
        <f t="shared" si="77"/>
        <v>43235.358175371</v>
      </c>
      <c r="AV87" s="1">
        <f>SUM(AU76:AU87)</f>
        <v>747482.034089893</v>
      </c>
    </row>
    <row r="88" s="1" customFormat="1" spans="1:46">
      <c r="A88" s="6"/>
      <c r="B88" s="6"/>
      <c r="C88" s="9">
        <v>12</v>
      </c>
      <c r="D88" s="12">
        <v>-3.77010292296774</v>
      </c>
      <c r="E88" s="13">
        <f t="shared" si="78"/>
        <v>2.16719484293333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-7.29</v>
      </c>
      <c r="E91" s="9"/>
      <c r="F91" s="9"/>
      <c r="G91" s="6">
        <v>1</v>
      </c>
      <c r="H91" s="11">
        <f t="shared" ref="H91:H102" si="80">E92</f>
        <v>-7.29</v>
      </c>
      <c r="I91" s="11">
        <f t="shared" ref="I91:I102" si="81">H91+273.15</f>
        <v>265.86</v>
      </c>
      <c r="J91" s="11">
        <f t="shared" ref="J91:J102" si="82">EXP(($C$18*(I91-$C$16))/($C$19*I91*$C$16))</f>
        <v>0.00655709155944168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0.000497814391192812</v>
      </c>
      <c r="Q91" s="16">
        <f t="shared" ref="Q91:Q102" si="86">P91*$B$93</f>
        <v>6.47158708550656e-5</v>
      </c>
      <c r="R91" s="11">
        <f t="shared" ref="R91:R102" si="87">L91*$B$93</f>
        <v>0.0098696</v>
      </c>
      <c r="S91" s="17">
        <f t="shared" ref="S91:S102" si="88">Q91/R91</f>
        <v>0.00655709155944168</v>
      </c>
      <c r="T91" s="3">
        <v>0.01</v>
      </c>
      <c r="U91" s="18">
        <f t="shared" ref="U91:U102" si="89">S91*T91</f>
        <v>6.55709155944168e-5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0.0148655709155944</v>
      </c>
      <c r="AR91" s="25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15.025</v>
      </c>
      <c r="AU91" s="1">
        <f t="shared" ref="AU91:AU102" si="96">AT91*10000*AS91*0.67*AR91*AQ91</f>
        <v>1476.9657627693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-6.66521494151613</v>
      </c>
      <c r="E92" s="13">
        <f t="shared" ref="E92:E103" si="97">D91</f>
        <v>-7.29</v>
      </c>
      <c r="F92" s="9" t="s">
        <v>109</v>
      </c>
      <c r="G92" s="6">
        <v>2</v>
      </c>
      <c r="H92" s="11">
        <f t="shared" si="80"/>
        <v>-6.66521494151613</v>
      </c>
      <c r="I92" s="11">
        <f t="shared" si="81"/>
        <v>266.484785058484</v>
      </c>
      <c r="J92" s="11">
        <f t="shared" si="82"/>
        <v>0.00714500202768207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0.151342185608807</v>
      </c>
      <c r="P92" s="11">
        <f t="shared" si="85"/>
        <v>0.00108134022304876</v>
      </c>
      <c r="Q92" s="16">
        <f t="shared" si="86"/>
        <v>0.000140574228996339</v>
      </c>
      <c r="R92" s="11">
        <f t="shared" si="87"/>
        <v>0.0098696</v>
      </c>
      <c r="S92" s="17">
        <f t="shared" si="88"/>
        <v>0.0142431536228762</v>
      </c>
      <c r="T92" s="3">
        <v>0.01</v>
      </c>
      <c r="U92" s="18">
        <f t="shared" si="89"/>
        <v>0.000142431536228762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0.0149424315362288</v>
      </c>
      <c r="AR92" s="25">
        <f t="shared" si="93"/>
        <v>7.592</v>
      </c>
      <c r="AS92" s="1">
        <f t="shared" si="94"/>
        <v>0.13</v>
      </c>
      <c r="AT92" s="2">
        <f t="shared" si="95"/>
        <v>15.025</v>
      </c>
      <c r="AU92" s="1">
        <f t="shared" si="96"/>
        <v>1484.60223403749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2">
        <v>-2.75119375621429</v>
      </c>
      <c r="E93" s="13">
        <f t="shared" si="97"/>
        <v>-6.66521494151613</v>
      </c>
      <c r="F93" s="9" t="s">
        <v>109</v>
      </c>
      <c r="G93" s="6">
        <v>3</v>
      </c>
      <c r="H93" s="11">
        <f t="shared" si="80"/>
        <v>-2.75119375621429</v>
      </c>
      <c r="I93" s="11">
        <f t="shared" si="81"/>
        <v>270.398806243786</v>
      </c>
      <c r="J93" s="11">
        <f t="shared" si="82"/>
        <v>0.0121253548506704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0.226180845385758</v>
      </c>
      <c r="P93" s="11">
        <f t="shared" si="85"/>
        <v>0.00274252301072694</v>
      </c>
      <c r="Q93" s="16">
        <f t="shared" si="86"/>
        <v>0.000356527991394502</v>
      </c>
      <c r="R93" s="11">
        <f t="shared" si="87"/>
        <v>0.0098696</v>
      </c>
      <c r="S93" s="17">
        <f t="shared" si="88"/>
        <v>0.0361238541981947</v>
      </c>
      <c r="T93" s="3">
        <v>0.01</v>
      </c>
      <c r="U93" s="18">
        <f t="shared" si="89"/>
        <v>0.000361238541981947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0.0151612385419819</v>
      </c>
      <c r="AR93" s="25">
        <f t="shared" si="93"/>
        <v>7.592</v>
      </c>
      <c r="AS93" s="1">
        <f t="shared" si="94"/>
        <v>0.13</v>
      </c>
      <c r="AT93" s="2">
        <f t="shared" si="95"/>
        <v>15.025</v>
      </c>
      <c r="AU93" s="1">
        <f t="shared" si="96"/>
        <v>1506.34175941371</v>
      </c>
    </row>
    <row r="94" s="1" customFormat="1" spans="1:47">
      <c r="A94" s="6"/>
      <c r="B94" s="6"/>
      <c r="C94" s="9">
        <v>3</v>
      </c>
      <c r="D94" s="12">
        <v>4.84672760545161</v>
      </c>
      <c r="E94" s="13">
        <f t="shared" si="97"/>
        <v>-2.75119375621429</v>
      </c>
      <c r="F94" s="9" t="s">
        <v>109</v>
      </c>
      <c r="G94" s="6">
        <v>4</v>
      </c>
      <c r="H94" s="11">
        <f t="shared" si="80"/>
        <v>4.84672760545161</v>
      </c>
      <c r="I94" s="11">
        <f t="shared" si="81"/>
        <v>277.996727605452</v>
      </c>
      <c r="J94" s="11">
        <f t="shared" si="82"/>
        <v>0.0324421855379246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0.299358322375032</v>
      </c>
      <c r="P94" s="11">
        <f t="shared" si="85"/>
        <v>0.00971183823681263</v>
      </c>
      <c r="Q94" s="16">
        <f t="shared" si="86"/>
        <v>0.00126253897078564</v>
      </c>
      <c r="R94" s="11">
        <f t="shared" si="87"/>
        <v>0.0098696</v>
      </c>
      <c r="S94" s="17">
        <f t="shared" si="88"/>
        <v>0.127921999958017</v>
      </c>
      <c r="T94" s="3">
        <v>0.01</v>
      </c>
      <c r="U94" s="18">
        <f t="shared" si="89"/>
        <v>0.00127921999958017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0.0160792199995802</v>
      </c>
      <c r="AR94" s="25">
        <f t="shared" si="93"/>
        <v>7.592</v>
      </c>
      <c r="AS94" s="1">
        <f t="shared" si="94"/>
        <v>0.13</v>
      </c>
      <c r="AT94" s="2">
        <f t="shared" si="95"/>
        <v>15.025</v>
      </c>
      <c r="AU94" s="1">
        <f t="shared" si="96"/>
        <v>1597.54761968156</v>
      </c>
    </row>
    <row r="95" s="1" customFormat="1" spans="1:47">
      <c r="A95" s="6"/>
      <c r="B95" s="6"/>
      <c r="C95" s="9">
        <v>4</v>
      </c>
      <c r="D95" s="12">
        <v>13.5548647217667</v>
      </c>
      <c r="E95" s="13">
        <f t="shared" si="97"/>
        <v>4.84672760545161</v>
      </c>
      <c r="F95" s="9" t="s">
        <v>109</v>
      </c>
      <c r="G95" s="6">
        <v>5</v>
      </c>
      <c r="H95" s="11">
        <f t="shared" si="80"/>
        <v>13.5548647217667</v>
      </c>
      <c r="I95" s="11">
        <f t="shared" si="81"/>
        <v>286.704864721767</v>
      </c>
      <c r="J95" s="11">
        <f t="shared" si="82"/>
        <v>0.0939981414203739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0.275164159931308</v>
      </c>
      <c r="O95" s="11">
        <f t="shared" si="98"/>
        <v>0.0904023242069109</v>
      </c>
      <c r="P95" s="11">
        <f t="shared" si="85"/>
        <v>0.0084976504555317</v>
      </c>
      <c r="Q95" s="16">
        <f t="shared" si="86"/>
        <v>0.00110469455921912</v>
      </c>
      <c r="R95" s="11">
        <f t="shared" si="87"/>
        <v>0.0098696</v>
      </c>
      <c r="S95" s="17">
        <f t="shared" si="88"/>
        <v>0.111929010215117</v>
      </c>
      <c r="T95" s="3">
        <v>0.01</v>
      </c>
      <c r="U95" s="18">
        <f t="shared" si="89"/>
        <v>0.00111929010215117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0.0282192901021512</v>
      </c>
      <c r="AR95" s="25">
        <f t="shared" si="93"/>
        <v>7.592</v>
      </c>
      <c r="AS95" s="1">
        <f t="shared" si="94"/>
        <v>0.13</v>
      </c>
      <c r="AT95" s="2">
        <f t="shared" si="95"/>
        <v>15.025</v>
      </c>
      <c r="AU95" s="1">
        <f t="shared" si="96"/>
        <v>2803.72180572019</v>
      </c>
    </row>
    <row r="96" s="1" customFormat="1" spans="1:47">
      <c r="A96" s="6"/>
      <c r="B96" s="6"/>
      <c r="C96" s="9">
        <v>5</v>
      </c>
      <c r="D96" s="12">
        <v>14.7593038099032</v>
      </c>
      <c r="E96" s="13">
        <f t="shared" si="97"/>
        <v>13.5548647217667</v>
      </c>
      <c r="F96" s="9" t="s">
        <v>111</v>
      </c>
      <c r="G96" s="6">
        <v>6</v>
      </c>
      <c r="H96" s="11">
        <f t="shared" si="80"/>
        <v>14.7593038099032</v>
      </c>
      <c r="I96" s="11">
        <f t="shared" si="81"/>
        <v>287.909303809903</v>
      </c>
      <c r="J96" s="11">
        <f t="shared" si="82"/>
        <v>0.108347911435127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0.157824673751379</v>
      </c>
      <c r="P96" s="11">
        <f t="shared" si="85"/>
        <v>0.0170999737738922</v>
      </c>
      <c r="Q96" s="16">
        <f t="shared" si="86"/>
        <v>0.00222299659060599</v>
      </c>
      <c r="R96" s="11">
        <f t="shared" si="87"/>
        <v>0.0098696</v>
      </c>
      <c r="S96" s="17">
        <f t="shared" si="88"/>
        <v>0.225236746231457</v>
      </c>
      <c r="T96" s="3">
        <v>0.01</v>
      </c>
      <c r="U96" s="18">
        <f t="shared" si="89"/>
        <v>0.00225236746231457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0.0293523674623146</v>
      </c>
      <c r="AR96" s="25">
        <f t="shared" si="93"/>
        <v>7.592</v>
      </c>
      <c r="AS96" s="1">
        <f t="shared" si="94"/>
        <v>0.13</v>
      </c>
      <c r="AT96" s="2">
        <f t="shared" si="95"/>
        <v>15.025</v>
      </c>
      <c r="AU96" s="1">
        <f t="shared" si="96"/>
        <v>2916.29847546483</v>
      </c>
    </row>
    <row r="97" s="1" customFormat="1" spans="1:47">
      <c r="A97" s="6"/>
      <c r="B97" s="6"/>
      <c r="C97" s="9">
        <v>6</v>
      </c>
      <c r="D97" s="12">
        <v>19.972464598</v>
      </c>
      <c r="E97" s="13">
        <f t="shared" si="97"/>
        <v>14.7593038099032</v>
      </c>
      <c r="F97" s="9" t="s">
        <v>109</v>
      </c>
      <c r="G97" s="6">
        <v>7</v>
      </c>
      <c r="H97" s="11">
        <f t="shared" si="80"/>
        <v>19.972464598</v>
      </c>
      <c r="I97" s="11">
        <f t="shared" si="81"/>
        <v>293.122464598</v>
      </c>
      <c r="J97" s="11">
        <f t="shared" si="82"/>
        <v>0.19771267403977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0.216644699977487</v>
      </c>
      <c r="P97" s="11">
        <f t="shared" si="85"/>
        <v>0.0428334029490927</v>
      </c>
      <c r="Q97" s="16">
        <f t="shared" si="86"/>
        <v>0.00556834238338205</v>
      </c>
      <c r="R97" s="11">
        <f t="shared" si="87"/>
        <v>0.0098696</v>
      </c>
      <c r="S97" s="17">
        <f t="shared" si="88"/>
        <v>0.564191292796268</v>
      </c>
      <c r="T97" s="3">
        <v>0.01</v>
      </c>
      <c r="U97" s="18">
        <f t="shared" si="89"/>
        <v>0.00564191292796268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0.0327419129279627</v>
      </c>
      <c r="AR97" s="25">
        <f t="shared" si="93"/>
        <v>7.592</v>
      </c>
      <c r="AS97" s="1">
        <f t="shared" si="94"/>
        <v>0.13</v>
      </c>
      <c r="AT97" s="2">
        <f t="shared" si="95"/>
        <v>15.025</v>
      </c>
      <c r="AU97" s="1">
        <f t="shared" si="96"/>
        <v>3253.06607305911</v>
      </c>
    </row>
    <row r="98" s="1" customFormat="1" spans="1:47">
      <c r="A98" s="6"/>
      <c r="B98" s="6"/>
      <c r="C98" s="9">
        <v>7</v>
      </c>
      <c r="D98" s="12">
        <v>21.8703814809677</v>
      </c>
      <c r="E98" s="13">
        <f t="shared" si="97"/>
        <v>19.972464598</v>
      </c>
      <c r="F98" s="9" t="s">
        <v>109</v>
      </c>
      <c r="G98" s="6">
        <v>8</v>
      </c>
      <c r="H98" s="11">
        <f t="shared" si="80"/>
        <v>21.8703814809677</v>
      </c>
      <c r="I98" s="11">
        <f t="shared" si="81"/>
        <v>295.020381480968</v>
      </c>
      <c r="J98" s="11">
        <f t="shared" si="82"/>
        <v>0.244816411838607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0.249731297028394</v>
      </c>
      <c r="P98" s="11">
        <f t="shared" si="85"/>
        <v>0.0611383200622929</v>
      </c>
      <c r="Q98" s="16">
        <f t="shared" si="86"/>
        <v>0.00794798160809807</v>
      </c>
      <c r="R98" s="11">
        <f t="shared" si="87"/>
        <v>0.0098696</v>
      </c>
      <c r="S98" s="17">
        <f t="shared" si="88"/>
        <v>0.805299263201961</v>
      </c>
      <c r="T98" s="3">
        <v>0.01</v>
      </c>
      <c r="U98" s="18">
        <f t="shared" si="89"/>
        <v>0.00805299263201961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0.0351529926320196</v>
      </c>
      <c r="AR98" s="25">
        <f t="shared" si="93"/>
        <v>7.592</v>
      </c>
      <c r="AS98" s="1">
        <f t="shared" si="94"/>
        <v>0.13</v>
      </c>
      <c r="AT98" s="2">
        <f t="shared" si="95"/>
        <v>15.025</v>
      </c>
      <c r="AU98" s="1">
        <f t="shared" si="96"/>
        <v>3492.61840471321</v>
      </c>
    </row>
    <row r="99" s="1" customFormat="1" spans="1:47">
      <c r="A99" s="6"/>
      <c r="B99" s="6"/>
      <c r="C99" s="9">
        <v>8</v>
      </c>
      <c r="D99" s="12">
        <v>20.5477457829032</v>
      </c>
      <c r="E99" s="13">
        <f t="shared" si="97"/>
        <v>21.8703814809677</v>
      </c>
      <c r="F99" s="9" t="s">
        <v>109</v>
      </c>
      <c r="G99" s="6">
        <v>9</v>
      </c>
      <c r="H99" s="11">
        <f t="shared" si="80"/>
        <v>20.5477457829032</v>
      </c>
      <c r="I99" s="11">
        <f t="shared" si="81"/>
        <v>293.697745782903</v>
      </c>
      <c r="J99" s="11">
        <f t="shared" si="82"/>
        <v>0.211004540745043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0.264512976966101</v>
      </c>
      <c r="P99" s="11">
        <f t="shared" si="85"/>
        <v>0.0558134392258364</v>
      </c>
      <c r="Q99" s="16">
        <f t="shared" si="86"/>
        <v>0.00725574709935873</v>
      </c>
      <c r="R99" s="11">
        <f t="shared" si="87"/>
        <v>0.0098696</v>
      </c>
      <c r="S99" s="17">
        <f t="shared" si="88"/>
        <v>0.735161212142207</v>
      </c>
      <c r="T99" s="3">
        <v>0.01</v>
      </c>
      <c r="U99" s="18">
        <f t="shared" si="89"/>
        <v>0.00735161212142207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0.0344516121214221</v>
      </c>
      <c r="AR99" s="25">
        <f t="shared" si="93"/>
        <v>7.592</v>
      </c>
      <c r="AS99" s="1">
        <f t="shared" si="94"/>
        <v>0.13</v>
      </c>
      <c r="AT99" s="2">
        <f t="shared" si="95"/>
        <v>15.025</v>
      </c>
      <c r="AU99" s="1">
        <f t="shared" si="96"/>
        <v>3422.9328873047</v>
      </c>
    </row>
    <row r="100" s="1" customFormat="1" spans="1:47">
      <c r="A100" s="6"/>
      <c r="B100" s="6"/>
      <c r="C100" s="9">
        <v>9</v>
      </c>
      <c r="D100" s="12">
        <v>16.309273412</v>
      </c>
      <c r="E100" s="13">
        <f t="shared" si="97"/>
        <v>20.5477457829032</v>
      </c>
      <c r="F100" s="9" t="s">
        <v>109</v>
      </c>
      <c r="G100" s="6">
        <v>10</v>
      </c>
      <c r="H100" s="11">
        <f t="shared" si="80"/>
        <v>16.309273412</v>
      </c>
      <c r="I100" s="11">
        <f t="shared" si="81"/>
        <v>289.459273412</v>
      </c>
      <c r="J100" s="11">
        <f t="shared" si="82"/>
        <v>0.129857539273158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0.284619537740265</v>
      </c>
      <c r="P100" s="11">
        <f t="shared" si="85"/>
        <v>0.0369599928000145</v>
      </c>
      <c r="Q100" s="16">
        <f t="shared" si="86"/>
        <v>0.00480479906400188</v>
      </c>
      <c r="R100" s="11">
        <f t="shared" si="87"/>
        <v>0.0098696</v>
      </c>
      <c r="S100" s="17">
        <f t="shared" si="88"/>
        <v>0.486828145416418</v>
      </c>
      <c r="T100" s="3">
        <v>0.01</v>
      </c>
      <c r="U100" s="18">
        <f t="shared" si="89"/>
        <v>0.00486828145416418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0.0196682814541642</v>
      </c>
      <c r="AR100" s="25">
        <f t="shared" si="93"/>
        <v>7.592</v>
      </c>
      <c r="AS100" s="1">
        <f t="shared" si="94"/>
        <v>0.13</v>
      </c>
      <c r="AT100" s="2">
        <f t="shared" si="95"/>
        <v>15.025</v>
      </c>
      <c r="AU100" s="1">
        <f t="shared" si="96"/>
        <v>1954.13808761541</v>
      </c>
    </row>
    <row r="101" s="1" customFormat="1" spans="1:47">
      <c r="A101" s="6"/>
      <c r="B101" s="6"/>
      <c r="C101" s="9">
        <v>10</v>
      </c>
      <c r="D101" s="12">
        <v>8.74469732722581</v>
      </c>
      <c r="E101" s="13">
        <f t="shared" si="97"/>
        <v>16.309273412</v>
      </c>
      <c r="F101" s="9" t="s">
        <v>109</v>
      </c>
      <c r="G101" s="6">
        <v>11</v>
      </c>
      <c r="H101" s="11">
        <f t="shared" si="80"/>
        <v>8.74469732722581</v>
      </c>
      <c r="I101" s="11">
        <f t="shared" si="81"/>
        <v>281.894697327226</v>
      </c>
      <c r="J101" s="11">
        <f t="shared" si="82"/>
        <v>0.0526556887685775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0.235276567693238</v>
      </c>
      <c r="O101" s="11">
        <f t="shared" si="98"/>
        <v>0.0883029772470126</v>
      </c>
      <c r="P101" s="11">
        <f t="shared" si="85"/>
        <v>0.00464965408725747</v>
      </c>
      <c r="Q101" s="16">
        <f t="shared" si="86"/>
        <v>0.000604455031343471</v>
      </c>
      <c r="R101" s="11">
        <f t="shared" si="87"/>
        <v>0.0098696</v>
      </c>
      <c r="S101" s="17">
        <f t="shared" si="88"/>
        <v>0.0612441265444872</v>
      </c>
      <c r="T101" s="3">
        <v>0.01</v>
      </c>
      <c r="U101" s="18">
        <f t="shared" si="89"/>
        <v>0.000612441265444872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0.0154124412654449</v>
      </c>
      <c r="AR101" s="25">
        <f t="shared" si="93"/>
        <v>7.592</v>
      </c>
      <c r="AS101" s="1">
        <f t="shared" si="94"/>
        <v>0.13</v>
      </c>
      <c r="AT101" s="2">
        <f t="shared" si="95"/>
        <v>15.025</v>
      </c>
      <c r="AU101" s="1">
        <f t="shared" si="96"/>
        <v>1531.29995470777</v>
      </c>
    </row>
    <row r="102" s="1" customFormat="1" spans="1:48">
      <c r="A102" s="6"/>
      <c r="B102" s="6"/>
      <c r="C102" s="9">
        <v>11</v>
      </c>
      <c r="D102" s="12">
        <v>2.16719484293333</v>
      </c>
      <c r="E102" s="13">
        <f t="shared" si="97"/>
        <v>8.74469732722581</v>
      </c>
      <c r="F102" s="9" t="s">
        <v>111</v>
      </c>
      <c r="G102" s="6">
        <v>12</v>
      </c>
      <c r="H102" s="11">
        <f t="shared" si="80"/>
        <v>2.16719484293333</v>
      </c>
      <c r="I102" s="11">
        <f t="shared" si="81"/>
        <v>275.317194842933</v>
      </c>
      <c r="J102" s="11">
        <f t="shared" si="82"/>
        <v>0.0230710680456664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0.159573323159755</v>
      </c>
      <c r="P102" s="11">
        <f t="shared" si="85"/>
        <v>0.00368152699689182</v>
      </c>
      <c r="Q102" s="16">
        <f t="shared" si="86"/>
        <v>0.000478598509595937</v>
      </c>
      <c r="R102" s="11">
        <f t="shared" si="87"/>
        <v>0.0098696</v>
      </c>
      <c r="S102" s="17">
        <f t="shared" si="88"/>
        <v>0.0484921891055298</v>
      </c>
      <c r="T102" s="3">
        <v>0.01</v>
      </c>
      <c r="U102" s="18">
        <f t="shared" si="89"/>
        <v>0.000484921891055298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0.0152849218910553</v>
      </c>
      <c r="AR102" s="25">
        <f t="shared" si="93"/>
        <v>7.592</v>
      </c>
      <c r="AS102" s="1">
        <f t="shared" si="94"/>
        <v>0.13</v>
      </c>
      <c r="AT102" s="2">
        <f t="shared" si="95"/>
        <v>15.025</v>
      </c>
      <c r="AU102" s="1">
        <f t="shared" si="96"/>
        <v>1518.63029330475</v>
      </c>
      <c r="AV102" s="1">
        <f>SUM(AU91:AU102)</f>
        <v>26958.163357792</v>
      </c>
    </row>
    <row r="103" s="1" customFormat="1" spans="1:46">
      <c r="A103" s="6"/>
      <c r="B103" s="6"/>
      <c r="C103" s="9">
        <v>12</v>
      </c>
      <c r="D103" s="12">
        <v>-3.77010292296774</v>
      </c>
      <c r="E103" s="13">
        <f t="shared" si="97"/>
        <v>2.16719484293333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-7.29</v>
      </c>
      <c r="E107" s="9"/>
      <c r="F107" s="9"/>
      <c r="G107" s="6">
        <v>1</v>
      </c>
      <c r="H107" s="11">
        <f t="shared" ref="H107:H118" si="99">E108</f>
        <v>-7.29</v>
      </c>
      <c r="I107" s="11">
        <f t="shared" ref="I107:I118" si="100">H107+273.15</f>
        <v>265.86</v>
      </c>
      <c r="J107" s="11">
        <f t="shared" ref="J107:J118" si="101">EXP(($C$18*(I107-$C$16))/($C$19*I107*$C$16))</f>
        <v>0.00655709155944168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0.0198814622482629</v>
      </c>
      <c r="Q107" s="16">
        <f t="shared" ref="Q107:Q118" si="105">P107*$B$109</f>
        <v>0.00576562405199625</v>
      </c>
      <c r="R107" s="11">
        <f t="shared" ref="R107:R118" si="106">L107*$B$109</f>
        <v>0.87929595</v>
      </c>
      <c r="S107" s="17">
        <f t="shared" ref="S107:S118" si="107">Q107/R107</f>
        <v>0.00655709155944168</v>
      </c>
      <c r="T107" s="3">
        <v>0.27</v>
      </c>
      <c r="U107" s="18">
        <f t="shared" ref="U107:U118" si="108">S107*T107</f>
        <v>0.00177041472104925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0.2267439915803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12.76</v>
      </c>
      <c r="AF107" s="1">
        <f t="shared" ref="AF107:AF118" si="113">AE107*10000*AC107*AB107</f>
        <v>324907.527158119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-6.66521494151613</v>
      </c>
      <c r="E108" s="13">
        <f t="shared" ref="E108:E119" si="114">D107</f>
        <v>-7.29</v>
      </c>
      <c r="F108" s="9" t="s">
        <v>109</v>
      </c>
      <c r="G108" s="6">
        <v>2</v>
      </c>
      <c r="H108" s="11">
        <f t="shared" si="99"/>
        <v>-6.66521494151613</v>
      </c>
      <c r="I108" s="11">
        <f t="shared" si="100"/>
        <v>266.484785058484</v>
      </c>
      <c r="J108" s="11">
        <f t="shared" si="101"/>
        <v>0.00714500202768207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6.04422853775174</v>
      </c>
      <c r="P108" s="11">
        <f t="shared" si="104"/>
        <v>0.04318602515801</v>
      </c>
      <c r="Q108" s="16">
        <f t="shared" si="105"/>
        <v>0.0125239472958229</v>
      </c>
      <c r="R108" s="11">
        <f t="shared" si="106"/>
        <v>0.87929595</v>
      </c>
      <c r="S108" s="17">
        <f t="shared" si="107"/>
        <v>0.0142431536228762</v>
      </c>
      <c r="T108" s="3">
        <v>0.27</v>
      </c>
      <c r="U108" s="18">
        <f t="shared" si="108"/>
        <v>0.00384565147817658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0.22714721008221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12.76</v>
      </c>
      <c r="AF108" s="1">
        <f t="shared" si="113"/>
        <v>325485.30972888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-2.75119375621429</v>
      </c>
      <c r="E109" s="13">
        <f t="shared" si="114"/>
        <v>-6.66521494151613</v>
      </c>
      <c r="F109" s="9" t="s">
        <v>109</v>
      </c>
      <c r="G109" s="6">
        <v>3</v>
      </c>
      <c r="H109" s="11">
        <f t="shared" si="99"/>
        <v>-2.75119375621429</v>
      </c>
      <c r="I109" s="11">
        <f t="shared" si="100"/>
        <v>270.398806243786</v>
      </c>
      <c r="J109" s="11">
        <f t="shared" si="101"/>
        <v>0.0121253548506704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9.03309751259373</v>
      </c>
      <c r="P109" s="11">
        <f t="shared" si="104"/>
        <v>0.109529512740907</v>
      </c>
      <c r="Q109" s="16">
        <f t="shared" si="105"/>
        <v>0.0317635586948631</v>
      </c>
      <c r="R109" s="11">
        <f t="shared" si="106"/>
        <v>0.87929595</v>
      </c>
      <c r="S109" s="17">
        <f t="shared" si="107"/>
        <v>0.0361238541981947</v>
      </c>
      <c r="T109" s="3">
        <v>0.27</v>
      </c>
      <c r="U109" s="18">
        <f t="shared" si="108"/>
        <v>0.00975344063351256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0.228295093515092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12.76</v>
      </c>
      <c r="AF109" s="1">
        <f t="shared" si="113"/>
        <v>327130.142586607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4.84672760545161</v>
      </c>
      <c r="E110" s="13">
        <f t="shared" si="114"/>
        <v>-2.75119375621429</v>
      </c>
      <c r="F110" s="9" t="s">
        <v>109</v>
      </c>
      <c r="G110" s="6">
        <v>4</v>
      </c>
      <c r="H110" s="11">
        <f t="shared" si="99"/>
        <v>4.84672760545161</v>
      </c>
      <c r="I110" s="11">
        <f t="shared" si="100"/>
        <v>277.996727605452</v>
      </c>
      <c r="J110" s="11">
        <f t="shared" si="101"/>
        <v>0.0324421855379246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11.9556229998528</v>
      </c>
      <c r="P110" s="11">
        <f t="shared" si="104"/>
        <v>0.387866539582704</v>
      </c>
      <c r="Q110" s="16">
        <f t="shared" si="105"/>
        <v>0.112481296478984</v>
      </c>
      <c r="R110" s="11">
        <f t="shared" si="106"/>
        <v>0.87929595</v>
      </c>
      <c r="S110" s="17">
        <f t="shared" si="107"/>
        <v>0.127921999958017</v>
      </c>
      <c r="T110" s="3">
        <v>0.27</v>
      </c>
      <c r="U110" s="18">
        <f t="shared" si="108"/>
        <v>0.0345389399886645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0.233110916039798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12.76</v>
      </c>
      <c r="AF110" s="1">
        <f t="shared" si="113"/>
        <v>334030.863425247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13.5548647217667</v>
      </c>
      <c r="E111" s="13">
        <f t="shared" si="114"/>
        <v>4.84672760545161</v>
      </c>
      <c r="F111" s="9" t="s">
        <v>109</v>
      </c>
      <c r="G111" s="6">
        <v>5</v>
      </c>
      <c r="H111" s="11">
        <f t="shared" si="99"/>
        <v>13.5548647217667</v>
      </c>
      <c r="I111" s="11">
        <f t="shared" si="100"/>
        <v>286.704864721767</v>
      </c>
      <c r="J111" s="11">
        <f t="shared" si="101"/>
        <v>0.0939981414203739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10.9893686372566</v>
      </c>
      <c r="O111" s="11">
        <f t="shared" si="115"/>
        <v>3.61044282301351</v>
      </c>
      <c r="P111" s="11">
        <f t="shared" si="104"/>
        <v>0.339374915067797</v>
      </c>
      <c r="Q111" s="16">
        <f t="shared" si="105"/>
        <v>0.0984187253696612</v>
      </c>
      <c r="R111" s="11">
        <f t="shared" si="106"/>
        <v>0.87929595</v>
      </c>
      <c r="S111" s="17">
        <f t="shared" si="107"/>
        <v>0.111929010215117</v>
      </c>
      <c r="T111" s="3">
        <v>0.27</v>
      </c>
      <c r="U111" s="18">
        <f t="shared" si="108"/>
        <v>0.0302208327580817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0.281071907804895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12.76</v>
      </c>
      <c r="AF111" s="1">
        <f t="shared" si="113"/>
        <v>402755.450682635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14.7593038099032</v>
      </c>
      <c r="E112" s="13">
        <f t="shared" si="114"/>
        <v>13.5548647217667</v>
      </c>
      <c r="F112" s="9" t="s">
        <v>111</v>
      </c>
      <c r="G112" s="6">
        <v>6</v>
      </c>
      <c r="H112" s="11">
        <f t="shared" si="99"/>
        <v>14.7593038099032</v>
      </c>
      <c r="I112" s="11">
        <f t="shared" si="100"/>
        <v>287.909303809903</v>
      </c>
      <c r="J112" s="11">
        <f t="shared" si="101"/>
        <v>0.108347911435127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6.30312290794571</v>
      </c>
      <c r="P112" s="11">
        <f t="shared" si="104"/>
        <v>0.682930202594822</v>
      </c>
      <c r="Q112" s="16">
        <f t="shared" si="105"/>
        <v>0.198049758752498</v>
      </c>
      <c r="R112" s="11">
        <f t="shared" si="106"/>
        <v>0.87929595</v>
      </c>
      <c r="S112" s="17">
        <f t="shared" si="107"/>
        <v>0.225236746231457</v>
      </c>
      <c r="T112" s="3">
        <v>0.27</v>
      </c>
      <c r="U112" s="18">
        <f t="shared" si="108"/>
        <v>0.0608139214824935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0.287016144944048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12.76</v>
      </c>
      <c r="AF112" s="1">
        <f t="shared" si="113"/>
        <v>411273.106988601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19.972464598</v>
      </c>
      <c r="E113" s="13">
        <f t="shared" si="114"/>
        <v>14.7593038099032</v>
      </c>
      <c r="F113" s="9" t="s">
        <v>109</v>
      </c>
      <c r="G113" s="6">
        <v>7</v>
      </c>
      <c r="H113" s="11">
        <f t="shared" si="99"/>
        <v>19.972464598</v>
      </c>
      <c r="I113" s="11">
        <f t="shared" si="100"/>
        <v>293.122464598</v>
      </c>
      <c r="J113" s="11">
        <f t="shared" si="101"/>
        <v>0.19771267403977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8.65224770535089</v>
      </c>
      <c r="P113" s="11">
        <f t="shared" si="104"/>
        <v>1.71065903027939</v>
      </c>
      <c r="Q113" s="16">
        <f t="shared" si="105"/>
        <v>0.496091118781023</v>
      </c>
      <c r="R113" s="11">
        <f t="shared" si="106"/>
        <v>0.87929595</v>
      </c>
      <c r="S113" s="17">
        <f t="shared" si="107"/>
        <v>0.564191292796268</v>
      </c>
      <c r="T113" s="3">
        <v>0.27</v>
      </c>
      <c r="U113" s="18">
        <f t="shared" si="108"/>
        <v>0.152331649054992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0.304798039411385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12.76</v>
      </c>
      <c r="AF113" s="1">
        <f t="shared" si="113"/>
        <v>436753.258940159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21.8703814809677</v>
      </c>
      <c r="E114" s="13">
        <f t="shared" si="114"/>
        <v>19.972464598</v>
      </c>
      <c r="F114" s="9" t="s">
        <v>109</v>
      </c>
      <c r="G114" s="6">
        <v>8</v>
      </c>
      <c r="H114" s="11">
        <f t="shared" si="99"/>
        <v>21.8703814809677</v>
      </c>
      <c r="I114" s="11">
        <f t="shared" si="100"/>
        <v>295.020381480968</v>
      </c>
      <c r="J114" s="11">
        <f t="shared" si="101"/>
        <v>0.244816411838607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9.9736436750715</v>
      </c>
      <c r="P114" s="11">
        <f t="shared" si="104"/>
        <v>2.44171165748782</v>
      </c>
      <c r="Q114" s="16">
        <f t="shared" si="105"/>
        <v>0.708096380671468</v>
      </c>
      <c r="R114" s="11">
        <f t="shared" si="106"/>
        <v>0.87929595</v>
      </c>
      <c r="S114" s="17">
        <f t="shared" si="107"/>
        <v>0.805299263201961</v>
      </c>
      <c r="T114" s="3">
        <v>0.27</v>
      </c>
      <c r="U114" s="18">
        <f t="shared" si="108"/>
        <v>0.217430801064529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0.317446804646838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12.76</v>
      </c>
      <c r="AF114" s="1">
        <f t="shared" si="113"/>
        <v>454878.012789697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20.5477457829032</v>
      </c>
      <c r="E115" s="13">
        <f t="shared" si="114"/>
        <v>21.8703814809677</v>
      </c>
      <c r="F115" s="9" t="s">
        <v>109</v>
      </c>
      <c r="G115" s="6">
        <v>9</v>
      </c>
      <c r="H115" s="11">
        <f t="shared" si="99"/>
        <v>20.5477457829032</v>
      </c>
      <c r="I115" s="11">
        <f t="shared" si="100"/>
        <v>293.697745782903</v>
      </c>
      <c r="J115" s="11">
        <f t="shared" si="101"/>
        <v>0.211004540745043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10.5639870175837</v>
      </c>
      <c r="P115" s="11">
        <f t="shared" si="104"/>
        <v>2.22904922908184</v>
      </c>
      <c r="Q115" s="16">
        <f t="shared" si="105"/>
        <v>0.646424276433733</v>
      </c>
      <c r="R115" s="11">
        <f t="shared" si="106"/>
        <v>0.87929595</v>
      </c>
      <c r="S115" s="17">
        <f t="shared" si="107"/>
        <v>0.735161212142207</v>
      </c>
      <c r="T115" s="3">
        <v>0.27</v>
      </c>
      <c r="U115" s="18">
        <f t="shared" si="108"/>
        <v>0.198493527278396</v>
      </c>
      <c r="V115" s="3">
        <v>180.9</v>
      </c>
      <c r="W115" s="20">
        <v>6</v>
      </c>
      <c r="X115" s="20">
        <v>3</v>
      </c>
      <c r="Y115" s="20">
        <v>0.3</v>
      </c>
      <c r="Z115" s="20">
        <v>6</v>
      </c>
      <c r="AA115" s="3">
        <v>30.2</v>
      </c>
      <c r="AB115" s="2">
        <f t="shared" si="109"/>
        <v>0.264967292350192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12.76</v>
      </c>
      <c r="AF115" s="1">
        <f t="shared" si="113"/>
        <v>379678.716667538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16.309273412</v>
      </c>
      <c r="E116" s="13">
        <f t="shared" si="114"/>
        <v>20.5477457829032</v>
      </c>
      <c r="F116" s="9" t="s">
        <v>109</v>
      </c>
      <c r="G116" s="6">
        <v>10</v>
      </c>
      <c r="H116" s="11">
        <f t="shared" si="99"/>
        <v>16.309273412</v>
      </c>
      <c r="I116" s="11">
        <f t="shared" si="100"/>
        <v>289.459273412</v>
      </c>
      <c r="J116" s="11">
        <f t="shared" si="101"/>
        <v>0.129857539273158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11.3669927885018</v>
      </c>
      <c r="P116" s="11">
        <f t="shared" si="104"/>
        <v>1.47608971245058</v>
      </c>
      <c r="Q116" s="16">
        <f t="shared" si="105"/>
        <v>0.428066016610668</v>
      </c>
      <c r="R116" s="11">
        <f t="shared" si="106"/>
        <v>0.87929595</v>
      </c>
      <c r="S116" s="17">
        <f t="shared" si="107"/>
        <v>0.486828145416418</v>
      </c>
      <c r="T116" s="3">
        <v>0.27</v>
      </c>
      <c r="U116" s="18">
        <f t="shared" si="108"/>
        <v>0.131443599262433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0.251939491336691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12.76</v>
      </c>
      <c r="AF116" s="1">
        <f t="shared" si="113"/>
        <v>361010.832318745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8.74469732722581</v>
      </c>
      <c r="E117" s="13">
        <f t="shared" si="114"/>
        <v>16.309273412</v>
      </c>
      <c r="F117" s="9" t="s">
        <v>109</v>
      </c>
      <c r="G117" s="6">
        <v>11</v>
      </c>
      <c r="H117" s="11">
        <f t="shared" si="99"/>
        <v>8.74469732722581</v>
      </c>
      <c r="I117" s="11">
        <f t="shared" si="100"/>
        <v>281.894697327226</v>
      </c>
      <c r="J117" s="11">
        <f t="shared" si="101"/>
        <v>0.0526556887685775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9.3963579222487</v>
      </c>
      <c r="O117" s="11">
        <f t="shared" si="115"/>
        <v>3.52660015380256</v>
      </c>
      <c r="P117" s="11">
        <f t="shared" si="104"/>
        <v>0.185695560109845</v>
      </c>
      <c r="Q117" s="16">
        <f t="shared" si="105"/>
        <v>0.0538517124318551</v>
      </c>
      <c r="R117" s="11">
        <f t="shared" si="106"/>
        <v>0.87929595</v>
      </c>
      <c r="S117" s="17">
        <f t="shared" si="107"/>
        <v>0.0612441265444872</v>
      </c>
      <c r="T117" s="3">
        <v>0.27</v>
      </c>
      <c r="U117" s="18">
        <f t="shared" si="108"/>
        <v>0.0165359141670115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0.22961292812265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12.76</v>
      </c>
      <c r="AF117" s="1">
        <f t="shared" si="113"/>
        <v>329018.50302589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2.16719484293333</v>
      </c>
      <c r="E118" s="13">
        <f t="shared" si="114"/>
        <v>8.74469732722581</v>
      </c>
      <c r="F118" s="9" t="s">
        <v>111</v>
      </c>
      <c r="G118" s="6">
        <v>12</v>
      </c>
      <c r="H118" s="11">
        <f t="shared" si="99"/>
        <v>2.16719484293333</v>
      </c>
      <c r="I118" s="11">
        <f t="shared" si="100"/>
        <v>275.317194842933</v>
      </c>
      <c r="J118" s="11">
        <f t="shared" si="101"/>
        <v>0.0230710680456664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6.37295959369272</v>
      </c>
      <c r="P118" s="11">
        <f t="shared" si="104"/>
        <v>0.147030984438367</v>
      </c>
      <c r="Q118" s="16">
        <f t="shared" si="105"/>
        <v>0.0426389854871264</v>
      </c>
      <c r="R118" s="11">
        <f t="shared" si="106"/>
        <v>0.87929595</v>
      </c>
      <c r="S118" s="17">
        <f t="shared" si="107"/>
        <v>0.0484921891055298</v>
      </c>
      <c r="T118" s="3">
        <v>0.27</v>
      </c>
      <c r="U118" s="18">
        <f t="shared" si="108"/>
        <v>0.013092891058493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0.228943948732665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12.76</v>
      </c>
      <c r="AF118" s="1">
        <f t="shared" si="113"/>
        <v>328059.904573931</v>
      </c>
      <c r="AG118" s="1">
        <f>SUM(AF107:AF118)</f>
        <v>4414981.62888605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-3.77010292296774</v>
      </c>
      <c r="E119" s="13">
        <f t="shared" si="114"/>
        <v>2.16719484293333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-7.29</v>
      </c>
      <c r="E123" s="9"/>
      <c r="F123" s="9"/>
      <c r="G123" s="6">
        <v>1</v>
      </c>
      <c r="H123" s="11">
        <f t="shared" ref="H123:H134" si="116">E124</f>
        <v>-7.29</v>
      </c>
      <c r="I123" s="11">
        <f t="shared" ref="I123:I134" si="117">H123+273.15</f>
        <v>265.86</v>
      </c>
      <c r="J123" s="11">
        <f t="shared" ref="J123:J134" si="118">EXP(($C$18*(I123-$C$16))/($C$19*I123*$C$16))</f>
        <v>0.00655709155944168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0.00341768726261219</v>
      </c>
      <c r="Q123" s="16">
        <f t="shared" ref="Q123:Q134" si="122">P123*$B$125</f>
        <v>0.00088859868827917</v>
      </c>
      <c r="R123" s="11">
        <f t="shared" ref="R123:R134" si="123">L123*$B$125</f>
        <v>0.1355172</v>
      </c>
      <c r="S123" s="17">
        <f t="shared" ref="S123:S134" si="124">Q123/R123</f>
        <v>0.00655709155944168</v>
      </c>
      <c r="T123" s="3">
        <v>0.01</v>
      </c>
      <c r="U123" s="18">
        <f t="shared" ref="U123:U134" si="125">S123*T123</f>
        <v>6.55709155944168e-5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0.00555557091559442</v>
      </c>
      <c r="AU123" s="25">
        <f t="shared" ref="AU123:AU134" si="129">$B$123/12</f>
        <v>52.122</v>
      </c>
      <c r="AV123" s="1">
        <f t="shared" ref="AV123:AV134" si="130">$B$125</f>
        <v>0.26</v>
      </c>
      <c r="AW123" s="2">
        <f>$E$10/12</f>
        <v>6.08333333333333</v>
      </c>
      <c r="AX123" s="1">
        <f t="shared" ref="AX123:AX134" si="131">AW123*10000*AV123*0.67*AU123*AT123</f>
        <v>3068.59471182645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-6.66521494151613</v>
      </c>
      <c r="E124" s="13">
        <f t="shared" ref="E124:E135" si="132">D123</f>
        <v>-7.29</v>
      </c>
      <c r="F124" s="9" t="s">
        <v>109</v>
      </c>
      <c r="G124" s="6">
        <v>2</v>
      </c>
      <c r="H124" s="11">
        <f t="shared" si="116"/>
        <v>-6.66521494151613</v>
      </c>
      <c r="I124" s="11">
        <f t="shared" si="117"/>
        <v>266.484785058484</v>
      </c>
      <c r="J124" s="11">
        <f t="shared" si="118"/>
        <v>0.00714500202768207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1.03902231273739</v>
      </c>
      <c r="P124" s="11">
        <f t="shared" si="121"/>
        <v>0.00742381653131555</v>
      </c>
      <c r="Q124" s="16">
        <f t="shared" si="122"/>
        <v>0.00193019229814204</v>
      </c>
      <c r="R124" s="11">
        <f t="shared" si="123"/>
        <v>0.1355172</v>
      </c>
      <c r="S124" s="17">
        <f t="shared" si="124"/>
        <v>0.0142431536228762</v>
      </c>
      <c r="T124" s="3">
        <v>0.01</v>
      </c>
      <c r="U124" s="18">
        <f t="shared" si="125"/>
        <v>0.000142431536228762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0.00563243153622876</v>
      </c>
      <c r="AU124" s="25">
        <f t="shared" si="129"/>
        <v>52.122</v>
      </c>
      <c r="AV124" s="1">
        <f t="shared" si="130"/>
        <v>0.26</v>
      </c>
      <c r="AW124" s="2">
        <f t="shared" ref="AW124:AW134" si="134">$E$10/12</f>
        <v>6.08333333333333</v>
      </c>
      <c r="AX124" s="1">
        <f t="shared" si="131"/>
        <v>3111.04833137511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2">
        <v>-2.75119375621429</v>
      </c>
      <c r="E125" s="13">
        <f t="shared" si="132"/>
        <v>-6.66521494151613</v>
      </c>
      <c r="F125" s="9" t="s">
        <v>109</v>
      </c>
      <c r="G125" s="6">
        <v>3</v>
      </c>
      <c r="H125" s="11">
        <f t="shared" si="116"/>
        <v>-2.75119375621429</v>
      </c>
      <c r="I125" s="11">
        <f t="shared" si="117"/>
        <v>270.398806243786</v>
      </c>
      <c r="J125" s="11">
        <f t="shared" si="118"/>
        <v>0.0121253548506704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1.55281849620607</v>
      </c>
      <c r="P125" s="11">
        <f t="shared" si="121"/>
        <v>0.018828475285183</v>
      </c>
      <c r="Q125" s="16">
        <f t="shared" si="122"/>
        <v>0.00489540357414759</v>
      </c>
      <c r="R125" s="11">
        <f t="shared" si="123"/>
        <v>0.1355172</v>
      </c>
      <c r="S125" s="17">
        <f t="shared" si="124"/>
        <v>0.0361238541981947</v>
      </c>
      <c r="T125" s="3">
        <v>0.01</v>
      </c>
      <c r="U125" s="18">
        <f t="shared" si="125"/>
        <v>0.000361238541981947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0.00585123854198195</v>
      </c>
      <c r="AU125" s="25">
        <f t="shared" si="129"/>
        <v>52.122</v>
      </c>
      <c r="AV125" s="1">
        <f t="shared" si="130"/>
        <v>0.26</v>
      </c>
      <c r="AW125" s="2">
        <f t="shared" si="134"/>
        <v>6.08333333333333</v>
      </c>
      <c r="AX125" s="1">
        <f t="shared" si="131"/>
        <v>3231.9054009663</v>
      </c>
    </row>
    <row r="126" s="1" customFormat="1" spans="1:50">
      <c r="A126" s="6"/>
      <c r="B126" s="6"/>
      <c r="C126" s="9">
        <v>3</v>
      </c>
      <c r="D126" s="12">
        <v>4.84672760545161</v>
      </c>
      <c r="E126" s="13">
        <f t="shared" si="132"/>
        <v>-2.75119375621429</v>
      </c>
      <c r="F126" s="9" t="s">
        <v>109</v>
      </c>
      <c r="G126" s="6">
        <v>4</v>
      </c>
      <c r="H126" s="11">
        <f t="shared" si="116"/>
        <v>4.84672760545161</v>
      </c>
      <c r="I126" s="11">
        <f t="shared" si="117"/>
        <v>277.996727605452</v>
      </c>
      <c r="J126" s="11">
        <f t="shared" si="118"/>
        <v>0.0324421855379246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2.05521002092089</v>
      </c>
      <c r="P126" s="11">
        <f t="shared" si="121"/>
        <v>0.0666755048181175</v>
      </c>
      <c r="Q126" s="16">
        <f t="shared" si="122"/>
        <v>0.0173356312527105</v>
      </c>
      <c r="R126" s="11">
        <f t="shared" si="123"/>
        <v>0.1355172</v>
      </c>
      <c r="S126" s="17">
        <f t="shared" si="124"/>
        <v>0.127921999958017</v>
      </c>
      <c r="T126" s="3">
        <v>0.01</v>
      </c>
      <c r="U126" s="18">
        <f t="shared" si="125"/>
        <v>0.00127921999958017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0.00676921999958017</v>
      </c>
      <c r="AU126" s="25">
        <f t="shared" si="129"/>
        <v>52.122</v>
      </c>
      <c r="AV126" s="1">
        <f t="shared" si="130"/>
        <v>0.26</v>
      </c>
      <c r="AW126" s="2">
        <f t="shared" si="134"/>
        <v>6.08333333333333</v>
      </c>
      <c r="AX126" s="1">
        <f t="shared" si="131"/>
        <v>3738.94834743173</v>
      </c>
    </row>
    <row r="127" s="1" customFormat="1" spans="1:50">
      <c r="A127" s="6"/>
      <c r="B127" s="6"/>
      <c r="C127" s="9">
        <v>4</v>
      </c>
      <c r="D127" s="12">
        <v>13.5548647217667</v>
      </c>
      <c r="E127" s="13">
        <f t="shared" si="132"/>
        <v>4.84672760545161</v>
      </c>
      <c r="F127" s="9" t="s">
        <v>109</v>
      </c>
      <c r="G127" s="6">
        <v>5</v>
      </c>
      <c r="H127" s="11">
        <f t="shared" si="116"/>
        <v>13.5548647217667</v>
      </c>
      <c r="I127" s="11">
        <f t="shared" si="117"/>
        <v>286.704864721767</v>
      </c>
      <c r="J127" s="11">
        <f t="shared" si="118"/>
        <v>0.0939981414203739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1.88910779029763</v>
      </c>
      <c r="O127" s="11">
        <f t="shared" si="133"/>
        <v>0.620646725805139</v>
      </c>
      <c r="P127" s="11">
        <f t="shared" si="121"/>
        <v>0.0583396387043234</v>
      </c>
      <c r="Q127" s="16">
        <f t="shared" si="122"/>
        <v>0.0151683060631241</v>
      </c>
      <c r="R127" s="11">
        <f t="shared" si="123"/>
        <v>0.1355172</v>
      </c>
      <c r="S127" s="17">
        <f t="shared" si="124"/>
        <v>0.111929010215117</v>
      </c>
      <c r="T127" s="3">
        <v>0.01</v>
      </c>
      <c r="U127" s="18">
        <f t="shared" si="125"/>
        <v>0.00111929010215117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0.0110692901021512</v>
      </c>
      <c r="AU127" s="25">
        <f t="shared" si="129"/>
        <v>52.122</v>
      </c>
      <c r="AV127" s="1">
        <f t="shared" si="130"/>
        <v>0.26</v>
      </c>
      <c r="AW127" s="2">
        <f t="shared" si="134"/>
        <v>6.08333333333333</v>
      </c>
      <c r="AX127" s="1">
        <f t="shared" si="131"/>
        <v>6114.07280857283</v>
      </c>
    </row>
    <row r="128" s="1" customFormat="1" spans="1:50">
      <c r="A128" s="6"/>
      <c r="B128" s="6"/>
      <c r="C128" s="9">
        <v>5</v>
      </c>
      <c r="D128" s="12">
        <v>14.7593038099032</v>
      </c>
      <c r="E128" s="13">
        <f t="shared" si="132"/>
        <v>13.5548647217667</v>
      </c>
      <c r="F128" s="9" t="s">
        <v>111</v>
      </c>
      <c r="G128" s="6">
        <v>6</v>
      </c>
      <c r="H128" s="11">
        <f t="shared" si="116"/>
        <v>14.7593038099032</v>
      </c>
      <c r="I128" s="11">
        <f t="shared" si="117"/>
        <v>287.909303809903</v>
      </c>
      <c r="J128" s="11">
        <f t="shared" si="118"/>
        <v>0.108347911435127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1.08352708710082</v>
      </c>
      <c r="P128" s="11">
        <f t="shared" si="121"/>
        <v>0.11739789687076</v>
      </c>
      <c r="Q128" s="16">
        <f t="shared" si="122"/>
        <v>0.0305234531863977</v>
      </c>
      <c r="R128" s="11">
        <f t="shared" si="123"/>
        <v>0.1355172</v>
      </c>
      <c r="S128" s="17">
        <f t="shared" si="124"/>
        <v>0.225236746231457</v>
      </c>
      <c r="T128" s="3">
        <v>0.01</v>
      </c>
      <c r="U128" s="18">
        <f t="shared" si="125"/>
        <v>0.00225236746231457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0.0122023674623146</v>
      </c>
      <c r="AU128" s="25">
        <f t="shared" si="129"/>
        <v>52.122</v>
      </c>
      <c r="AV128" s="1">
        <f t="shared" si="130"/>
        <v>0.26</v>
      </c>
      <c r="AW128" s="2">
        <f t="shared" si="134"/>
        <v>6.08333333333333</v>
      </c>
      <c r="AX128" s="1">
        <f t="shared" si="131"/>
        <v>6739.92301340559</v>
      </c>
    </row>
    <row r="129" s="1" customFormat="1" spans="1:50">
      <c r="A129" s="6"/>
      <c r="B129" s="6"/>
      <c r="C129" s="9">
        <v>6</v>
      </c>
      <c r="D129" s="12">
        <v>19.972464598</v>
      </c>
      <c r="E129" s="13">
        <f t="shared" si="132"/>
        <v>14.7593038099032</v>
      </c>
      <c r="F129" s="9" t="s">
        <v>109</v>
      </c>
      <c r="G129" s="6">
        <v>7</v>
      </c>
      <c r="H129" s="11">
        <f t="shared" si="116"/>
        <v>19.972464598</v>
      </c>
      <c r="I129" s="11">
        <f t="shared" si="117"/>
        <v>293.122464598</v>
      </c>
      <c r="J129" s="11">
        <f t="shared" si="118"/>
        <v>0.19771267403977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1.48734919023006</v>
      </c>
      <c r="P129" s="11">
        <f t="shared" si="121"/>
        <v>0.294067785631271</v>
      </c>
      <c r="Q129" s="16">
        <f t="shared" si="122"/>
        <v>0.0764576242641304</v>
      </c>
      <c r="R129" s="11">
        <f t="shared" si="123"/>
        <v>0.1355172</v>
      </c>
      <c r="S129" s="17">
        <f t="shared" si="124"/>
        <v>0.564191292796268</v>
      </c>
      <c r="T129" s="3">
        <v>0.01</v>
      </c>
      <c r="U129" s="18">
        <f t="shared" si="125"/>
        <v>0.00564191292796268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0.0155919129279627</v>
      </c>
      <c r="AU129" s="25">
        <f t="shared" si="129"/>
        <v>52.122</v>
      </c>
      <c r="AV129" s="1">
        <f t="shared" si="130"/>
        <v>0.26</v>
      </c>
      <c r="AW129" s="2">
        <f t="shared" si="134"/>
        <v>6.08333333333333</v>
      </c>
      <c r="AX129" s="1">
        <f t="shared" si="131"/>
        <v>8612.12326958218</v>
      </c>
    </row>
    <row r="130" s="1" customFormat="1" spans="1:50">
      <c r="A130" s="6"/>
      <c r="B130" s="6"/>
      <c r="C130" s="9">
        <v>7</v>
      </c>
      <c r="D130" s="12">
        <v>21.8703814809677</v>
      </c>
      <c r="E130" s="13">
        <f t="shared" si="132"/>
        <v>19.972464598</v>
      </c>
      <c r="F130" s="9" t="s">
        <v>109</v>
      </c>
      <c r="G130" s="6">
        <v>8</v>
      </c>
      <c r="H130" s="11">
        <f t="shared" si="116"/>
        <v>21.8703814809677</v>
      </c>
      <c r="I130" s="11">
        <f t="shared" si="117"/>
        <v>295.020381480968</v>
      </c>
      <c r="J130" s="11">
        <f t="shared" si="118"/>
        <v>0.244816411838607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1.71450140459878</v>
      </c>
      <c r="P130" s="11">
        <f t="shared" si="121"/>
        <v>0.419738081966126</v>
      </c>
      <c r="Q130" s="16">
        <f t="shared" si="122"/>
        <v>0.109131901311193</v>
      </c>
      <c r="R130" s="11">
        <f t="shared" si="123"/>
        <v>0.1355172</v>
      </c>
      <c r="S130" s="17">
        <f t="shared" si="124"/>
        <v>0.805299263201961</v>
      </c>
      <c r="T130" s="3">
        <v>0.01</v>
      </c>
      <c r="U130" s="18">
        <f t="shared" si="125"/>
        <v>0.00805299263201961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0.0180029926320196</v>
      </c>
      <c r="AU130" s="25">
        <f t="shared" si="129"/>
        <v>52.122</v>
      </c>
      <c r="AV130" s="1">
        <f t="shared" si="130"/>
        <v>0.26</v>
      </c>
      <c r="AW130" s="2">
        <f t="shared" si="134"/>
        <v>6.08333333333333</v>
      </c>
      <c r="AX130" s="1">
        <f t="shared" si="131"/>
        <v>9943.87234489203</v>
      </c>
    </row>
    <row r="131" s="1" customFormat="1" spans="1:50">
      <c r="A131" s="6"/>
      <c r="B131" s="6"/>
      <c r="C131" s="9">
        <v>8</v>
      </c>
      <c r="D131" s="12">
        <v>20.5477457829032</v>
      </c>
      <c r="E131" s="13">
        <f t="shared" si="132"/>
        <v>21.8703814809677</v>
      </c>
      <c r="F131" s="9" t="s">
        <v>109</v>
      </c>
      <c r="G131" s="6">
        <v>9</v>
      </c>
      <c r="H131" s="11">
        <f t="shared" si="116"/>
        <v>20.5477457829032</v>
      </c>
      <c r="I131" s="11">
        <f t="shared" si="117"/>
        <v>293.697745782903</v>
      </c>
      <c r="J131" s="11">
        <f t="shared" si="118"/>
        <v>0.211004540745043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1.81598332263266</v>
      </c>
      <c r="P131" s="11">
        <f t="shared" si="121"/>
        <v>0.383180726992761</v>
      </c>
      <c r="Q131" s="16">
        <f t="shared" si="122"/>
        <v>0.0996269890181179</v>
      </c>
      <c r="R131" s="11">
        <f t="shared" si="123"/>
        <v>0.1355172</v>
      </c>
      <c r="S131" s="17">
        <f t="shared" si="124"/>
        <v>0.735161212142207</v>
      </c>
      <c r="T131" s="3">
        <v>0.01</v>
      </c>
      <c r="U131" s="18">
        <f t="shared" si="125"/>
        <v>0.00735161212142207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0.0173016121214221</v>
      </c>
      <c r="AU131" s="25">
        <f t="shared" si="129"/>
        <v>52.122</v>
      </c>
      <c r="AV131" s="1">
        <f t="shared" si="130"/>
        <v>0.26</v>
      </c>
      <c r="AW131" s="2">
        <f t="shared" si="134"/>
        <v>6.08333333333333</v>
      </c>
      <c r="AX131" s="1">
        <f t="shared" si="131"/>
        <v>9556.46796134679</v>
      </c>
    </row>
    <row r="132" s="1" customFormat="1" spans="1:50">
      <c r="A132" s="6"/>
      <c r="B132" s="6"/>
      <c r="C132" s="9">
        <v>9</v>
      </c>
      <c r="D132" s="12">
        <v>16.309273412</v>
      </c>
      <c r="E132" s="13">
        <f t="shared" si="132"/>
        <v>20.5477457829032</v>
      </c>
      <c r="F132" s="9" t="s">
        <v>109</v>
      </c>
      <c r="G132" s="6">
        <v>10</v>
      </c>
      <c r="H132" s="11">
        <f t="shared" si="116"/>
        <v>16.309273412</v>
      </c>
      <c r="I132" s="11">
        <f t="shared" si="117"/>
        <v>289.459273412</v>
      </c>
      <c r="J132" s="11">
        <f t="shared" si="118"/>
        <v>0.129857539273158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1.9540225956399</v>
      </c>
      <c r="P132" s="11">
        <f t="shared" si="121"/>
        <v>0.253744565953946</v>
      </c>
      <c r="Q132" s="16">
        <f t="shared" si="122"/>
        <v>0.0659735871480259</v>
      </c>
      <c r="R132" s="11">
        <f t="shared" si="123"/>
        <v>0.1355172</v>
      </c>
      <c r="S132" s="17">
        <f t="shared" si="124"/>
        <v>0.486828145416418</v>
      </c>
      <c r="T132" s="3">
        <v>0.01</v>
      </c>
      <c r="U132" s="18">
        <f t="shared" si="125"/>
        <v>0.00486828145416418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0.0103582814541642</v>
      </c>
      <c r="AU132" s="25">
        <f t="shared" si="129"/>
        <v>52.122</v>
      </c>
      <c r="AV132" s="1">
        <f t="shared" si="130"/>
        <v>0.26</v>
      </c>
      <c r="AW132" s="2">
        <f t="shared" si="134"/>
        <v>6.08333333333333</v>
      </c>
      <c r="AX132" s="1">
        <f t="shared" si="131"/>
        <v>5721.35036646495</v>
      </c>
    </row>
    <row r="133" s="1" customFormat="1" spans="1:50">
      <c r="A133" s="6"/>
      <c r="B133" s="6"/>
      <c r="C133" s="9">
        <v>10</v>
      </c>
      <c r="D133" s="12">
        <v>8.74469732722581</v>
      </c>
      <c r="E133" s="13">
        <f t="shared" si="132"/>
        <v>16.309273412</v>
      </c>
      <c r="F133" s="9" t="s">
        <v>109</v>
      </c>
      <c r="G133" s="6">
        <v>11</v>
      </c>
      <c r="H133" s="11">
        <f t="shared" si="116"/>
        <v>8.74469732722581</v>
      </c>
      <c r="I133" s="11">
        <f t="shared" si="117"/>
        <v>281.894697327226</v>
      </c>
      <c r="J133" s="11">
        <f t="shared" si="118"/>
        <v>0.0526556887685775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1.61526412820165</v>
      </c>
      <c r="O133" s="11">
        <f t="shared" si="133"/>
        <v>0.606233901484297</v>
      </c>
      <c r="P133" s="11">
        <f t="shared" si="121"/>
        <v>0.0319216636375176</v>
      </c>
      <c r="Q133" s="16">
        <f t="shared" si="122"/>
        <v>0.00829963254575457</v>
      </c>
      <c r="R133" s="11">
        <f t="shared" si="123"/>
        <v>0.1355172</v>
      </c>
      <c r="S133" s="17">
        <f t="shared" si="124"/>
        <v>0.0612441265444872</v>
      </c>
      <c r="T133" s="3">
        <v>0.01</v>
      </c>
      <c r="U133" s="18">
        <f t="shared" si="125"/>
        <v>0.000612441265444872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0.00610244126544487</v>
      </c>
      <c r="AU133" s="25">
        <f t="shared" si="129"/>
        <v>52.122</v>
      </c>
      <c r="AV133" s="1">
        <f t="shared" si="130"/>
        <v>0.26</v>
      </c>
      <c r="AW133" s="2">
        <f t="shared" si="134"/>
        <v>6.08333333333333</v>
      </c>
      <c r="AX133" s="1">
        <f t="shared" si="131"/>
        <v>3370.65610013405</v>
      </c>
    </row>
    <row r="134" s="1" customFormat="1" spans="1:51">
      <c r="A134" s="6"/>
      <c r="B134" s="6"/>
      <c r="C134" s="9">
        <v>11</v>
      </c>
      <c r="D134" s="12">
        <v>2.16719484293333</v>
      </c>
      <c r="E134" s="13">
        <f t="shared" si="132"/>
        <v>8.74469732722581</v>
      </c>
      <c r="F134" s="9" t="s">
        <v>111</v>
      </c>
      <c r="G134" s="6">
        <v>12</v>
      </c>
      <c r="H134" s="11">
        <f t="shared" si="116"/>
        <v>2.16719484293333</v>
      </c>
      <c r="I134" s="11">
        <f t="shared" si="117"/>
        <v>275.317194842933</v>
      </c>
      <c r="J134" s="11">
        <f t="shared" si="118"/>
        <v>0.0230710680456664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1.09553223784678</v>
      </c>
      <c r="P134" s="11">
        <f t="shared" si="121"/>
        <v>0.0252750988055842</v>
      </c>
      <c r="Q134" s="16">
        <f t="shared" si="122"/>
        <v>0.0065715256894519</v>
      </c>
      <c r="R134" s="11">
        <f t="shared" si="123"/>
        <v>0.1355172</v>
      </c>
      <c r="S134" s="17">
        <f t="shared" si="124"/>
        <v>0.0484921891055297</v>
      </c>
      <c r="T134" s="3">
        <v>0.01</v>
      </c>
      <c r="U134" s="18">
        <f t="shared" si="125"/>
        <v>0.000484921891055298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0.0059749218910553</v>
      </c>
      <c r="AU134" s="25">
        <f t="shared" si="129"/>
        <v>52.122</v>
      </c>
      <c r="AV134" s="1">
        <f t="shared" si="130"/>
        <v>0.26</v>
      </c>
      <c r="AW134" s="2">
        <f t="shared" si="134"/>
        <v>6.08333333333333</v>
      </c>
      <c r="AX134" s="1">
        <f t="shared" si="131"/>
        <v>3300.22134484924</v>
      </c>
      <c r="AY134" s="1">
        <f>SUM(AX123:AX134)</f>
        <v>66509.1840008472</v>
      </c>
    </row>
    <row r="135" s="1" customFormat="1" spans="1:46">
      <c r="A135" s="6"/>
      <c r="B135" s="6"/>
      <c r="C135" s="9">
        <v>12</v>
      </c>
      <c r="D135" s="12">
        <v>-3.77010292296774</v>
      </c>
      <c r="E135" s="13">
        <f t="shared" si="132"/>
        <v>2.16719484293333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-7.29</v>
      </c>
      <c r="E139" s="9"/>
      <c r="F139" s="9"/>
      <c r="G139" s="6">
        <v>1</v>
      </c>
      <c r="H139" s="11">
        <f t="shared" ref="H139:H150" si="135">E140</f>
        <v>-7.29</v>
      </c>
      <c r="I139" s="11">
        <f t="shared" ref="I139:I150" si="136">H139+273.15</f>
        <v>265.86</v>
      </c>
      <c r="J139" s="11">
        <f t="shared" ref="J139:J150" si="137">EXP(($C$18*(I139-$C$16))/($C$19*I139*$C$16))</f>
        <v>0.00655709155944168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0.00186680396697305</v>
      </c>
      <c r="Q139" s="16">
        <f t="shared" ref="Q139:Q150" si="141">P139*$B$125</f>
        <v>0.000485369031412992</v>
      </c>
      <c r="R139" s="11">
        <f t="shared" ref="R139:R150" si="142">L139*$B$125</f>
        <v>0.074022</v>
      </c>
      <c r="S139" s="17">
        <f t="shared" ref="S139:S150" si="143">Q139/R139</f>
        <v>0.00655709155944168</v>
      </c>
      <c r="T139" s="3">
        <v>0.01</v>
      </c>
      <c r="U139" s="18">
        <f t="shared" ref="U139:U150" si="144">S139*T139</f>
        <v>6.55709155944168e-5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0.00555557091559442</v>
      </c>
      <c r="AU139" s="25">
        <f t="shared" ref="AU139:AU150" si="148">$B$139/12</f>
        <v>28.47</v>
      </c>
      <c r="AV139" s="1">
        <f t="shared" ref="AV139:AV150" si="149">$B$125</f>
        <v>0.26</v>
      </c>
      <c r="AW139" s="2">
        <f>$E$11/12</f>
        <v>0.325</v>
      </c>
      <c r="AX139" s="1">
        <f t="shared" ref="AX139:AX150" si="150">AW139*10000*AV139*0.67*AU139*AT139</f>
        <v>89.5463059109018</v>
      </c>
      <c r="AZ139" s="2">
        <f>$E$12/12</f>
        <v>0.0166666666666667</v>
      </c>
      <c r="BA139" s="1">
        <f t="shared" ref="BA139:BA150" si="151">AZ139*10000*AV139*0.67*AU139*AT139</f>
        <v>4.59211825184112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-6.66521494151613</v>
      </c>
      <c r="E140" s="13">
        <f t="shared" ref="E140:E151" si="152">D139</f>
        <v>-7.29</v>
      </c>
      <c r="F140" s="9" t="s">
        <v>109</v>
      </c>
      <c r="G140" s="6">
        <v>2</v>
      </c>
      <c r="H140" s="11">
        <f t="shared" si="135"/>
        <v>-6.66521494151613</v>
      </c>
      <c r="I140" s="11">
        <f t="shared" si="136"/>
        <v>266.484785058484</v>
      </c>
      <c r="J140" s="11">
        <f t="shared" si="137"/>
        <v>0.00714500202768207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0.567533196033027</v>
      </c>
      <c r="P140" s="11">
        <f t="shared" si="140"/>
        <v>0.00405502583643286</v>
      </c>
      <c r="Q140" s="16">
        <f t="shared" si="141"/>
        <v>0.00105430671747254</v>
      </c>
      <c r="R140" s="11">
        <f t="shared" si="142"/>
        <v>0.074022</v>
      </c>
      <c r="S140" s="17">
        <f t="shared" si="143"/>
        <v>0.0142431536228762</v>
      </c>
      <c r="T140" s="3">
        <v>0.01</v>
      </c>
      <c r="U140" s="18">
        <f t="shared" si="144"/>
        <v>0.000142431536228762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0.00563243153622876</v>
      </c>
      <c r="AU140" s="25">
        <f t="shared" si="148"/>
        <v>28.47</v>
      </c>
      <c r="AV140" s="1">
        <f t="shared" si="149"/>
        <v>0.26</v>
      </c>
      <c r="AW140" s="2">
        <f t="shared" ref="AW140:AW150" si="154">$E$11/12</f>
        <v>0.325</v>
      </c>
      <c r="AX140" s="1">
        <f t="shared" si="150"/>
        <v>90.7851677222965</v>
      </c>
      <c r="AZ140" s="2">
        <f t="shared" ref="AZ140:AZ150" si="155">$E$12/12</f>
        <v>0.0166666666666667</v>
      </c>
      <c r="BA140" s="1">
        <f t="shared" si="151"/>
        <v>4.65564962678443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2">
        <v>-2.75119375621429</v>
      </c>
      <c r="E141" s="13">
        <f t="shared" si="152"/>
        <v>-6.66521494151613</v>
      </c>
      <c r="F141" s="9" t="s">
        <v>109</v>
      </c>
      <c r="G141" s="6">
        <v>3</v>
      </c>
      <c r="H141" s="11">
        <f t="shared" si="135"/>
        <v>-2.75119375621429</v>
      </c>
      <c r="I141" s="11">
        <f t="shared" si="136"/>
        <v>270.398806243786</v>
      </c>
      <c r="J141" s="11">
        <f t="shared" si="137"/>
        <v>0.0121253548506704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0.848178170196594</v>
      </c>
      <c r="P141" s="11">
        <f t="shared" si="140"/>
        <v>0.010284461290226</v>
      </c>
      <c r="Q141" s="16">
        <f t="shared" si="141"/>
        <v>0.00267395993545877</v>
      </c>
      <c r="R141" s="11">
        <f t="shared" si="142"/>
        <v>0.074022</v>
      </c>
      <c r="S141" s="17">
        <f t="shared" si="143"/>
        <v>0.0361238541981947</v>
      </c>
      <c r="T141" s="3">
        <v>0.01</v>
      </c>
      <c r="U141" s="18">
        <f t="shared" si="144"/>
        <v>0.000361238541981947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0.00585123854198195</v>
      </c>
      <c r="AU141" s="25">
        <f t="shared" si="148"/>
        <v>28.47</v>
      </c>
      <c r="AV141" s="1">
        <f t="shared" si="149"/>
        <v>0.26</v>
      </c>
      <c r="AW141" s="2">
        <f t="shared" si="154"/>
        <v>0.325</v>
      </c>
      <c r="AX141" s="1">
        <f t="shared" si="150"/>
        <v>94.3119626044615</v>
      </c>
      <c r="AZ141" s="2">
        <f t="shared" si="155"/>
        <v>0.0166666666666667</v>
      </c>
      <c r="BA141" s="1">
        <f t="shared" si="151"/>
        <v>4.8365109027929</v>
      </c>
    </row>
    <row r="142" s="1" customFormat="1" spans="1:53">
      <c r="A142" s="6"/>
      <c r="B142" s="6"/>
      <c r="C142" s="9">
        <v>3</v>
      </c>
      <c r="D142" s="12">
        <v>4.84672760545161</v>
      </c>
      <c r="E142" s="13">
        <f t="shared" si="152"/>
        <v>-2.75119375621429</v>
      </c>
      <c r="F142" s="9" t="s">
        <v>109</v>
      </c>
      <c r="G142" s="6">
        <v>4</v>
      </c>
      <c r="H142" s="11">
        <f t="shared" si="135"/>
        <v>4.84672760545161</v>
      </c>
      <c r="I142" s="11">
        <f t="shared" si="136"/>
        <v>277.996727605452</v>
      </c>
      <c r="J142" s="11">
        <f t="shared" si="137"/>
        <v>0.0324421855379246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1.12259370890637</v>
      </c>
      <c r="P142" s="11">
        <f t="shared" si="140"/>
        <v>0.0364193933880473</v>
      </c>
      <c r="Q142" s="16">
        <f t="shared" si="141"/>
        <v>0.00946904228089231</v>
      </c>
      <c r="R142" s="11">
        <f t="shared" si="142"/>
        <v>0.074022</v>
      </c>
      <c r="S142" s="17">
        <f t="shared" si="143"/>
        <v>0.127921999958017</v>
      </c>
      <c r="T142" s="3">
        <v>0.01</v>
      </c>
      <c r="U142" s="18">
        <f t="shared" si="144"/>
        <v>0.00127921999958017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0.00676921999958017</v>
      </c>
      <c r="AU142" s="25">
        <f t="shared" si="148"/>
        <v>28.47</v>
      </c>
      <c r="AV142" s="1">
        <f t="shared" si="149"/>
        <v>0.26</v>
      </c>
      <c r="AW142" s="2">
        <f t="shared" si="154"/>
        <v>0.325</v>
      </c>
      <c r="AX142" s="1">
        <f t="shared" si="150"/>
        <v>109.108254411643</v>
      </c>
      <c r="AZ142" s="2">
        <f t="shared" si="155"/>
        <v>0.0166666666666667</v>
      </c>
      <c r="BA142" s="1">
        <f t="shared" si="151"/>
        <v>5.59529509803297</v>
      </c>
    </row>
    <row r="143" s="1" customFormat="1" spans="1:53">
      <c r="A143" s="6"/>
      <c r="B143" s="6"/>
      <c r="C143" s="9">
        <v>4</v>
      </c>
      <c r="D143" s="12">
        <v>13.5548647217667</v>
      </c>
      <c r="E143" s="13">
        <f t="shared" si="152"/>
        <v>4.84672760545161</v>
      </c>
      <c r="F143" s="9" t="s">
        <v>109</v>
      </c>
      <c r="G143" s="6">
        <v>5</v>
      </c>
      <c r="H143" s="11">
        <f t="shared" si="135"/>
        <v>13.5548647217667</v>
      </c>
      <c r="I143" s="11">
        <f t="shared" si="136"/>
        <v>286.704864721767</v>
      </c>
      <c r="J143" s="11">
        <f t="shared" si="137"/>
        <v>0.0939981414203739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1.0318655997424</v>
      </c>
      <c r="O143" s="11">
        <f t="shared" si="153"/>
        <v>0.339008715775916</v>
      </c>
      <c r="P143" s="11">
        <f t="shared" si="140"/>
        <v>0.0318661892082439</v>
      </c>
      <c r="Q143" s="16">
        <f t="shared" si="141"/>
        <v>0.00828520919414341</v>
      </c>
      <c r="R143" s="11">
        <f t="shared" si="142"/>
        <v>0.074022</v>
      </c>
      <c r="S143" s="17">
        <f t="shared" si="143"/>
        <v>0.111929010215117</v>
      </c>
      <c r="T143" s="3">
        <v>0.01</v>
      </c>
      <c r="U143" s="18">
        <f t="shared" si="144"/>
        <v>0.00111929010215117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0.0110692901021512</v>
      </c>
      <c r="AU143" s="25">
        <f t="shared" si="148"/>
        <v>28.47</v>
      </c>
      <c r="AV143" s="1">
        <f t="shared" si="149"/>
        <v>0.26</v>
      </c>
      <c r="AW143" s="2">
        <f t="shared" si="154"/>
        <v>0.325</v>
      </c>
      <c r="AX143" s="1">
        <f t="shared" si="150"/>
        <v>178.418033495247</v>
      </c>
      <c r="AZ143" s="2">
        <f t="shared" si="155"/>
        <v>0.0166666666666667</v>
      </c>
      <c r="BA143" s="1">
        <f t="shared" si="151"/>
        <v>9.14964274334601</v>
      </c>
    </row>
    <row r="144" s="1" customFormat="1" spans="1:53">
      <c r="A144" s="6"/>
      <c r="B144" s="6"/>
      <c r="C144" s="9">
        <v>5</v>
      </c>
      <c r="D144" s="12">
        <v>14.7593038099032</v>
      </c>
      <c r="E144" s="13">
        <f t="shared" si="152"/>
        <v>13.5548647217667</v>
      </c>
      <c r="F144" s="9" t="s">
        <v>111</v>
      </c>
      <c r="G144" s="6">
        <v>6</v>
      </c>
      <c r="H144" s="11">
        <f t="shared" si="135"/>
        <v>14.7593038099032</v>
      </c>
      <c r="I144" s="11">
        <f t="shared" si="136"/>
        <v>287.909303809903</v>
      </c>
      <c r="J144" s="11">
        <f t="shared" si="137"/>
        <v>0.108347911435127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0.591842526567672</v>
      </c>
      <c r="P144" s="11">
        <f t="shared" si="140"/>
        <v>0.0641249016520959</v>
      </c>
      <c r="Q144" s="16">
        <f t="shared" si="141"/>
        <v>0.0166724744295449</v>
      </c>
      <c r="R144" s="11">
        <f t="shared" si="142"/>
        <v>0.074022</v>
      </c>
      <c r="S144" s="17">
        <f t="shared" si="143"/>
        <v>0.225236746231457</v>
      </c>
      <c r="T144" s="3">
        <v>0.01</v>
      </c>
      <c r="U144" s="18">
        <f t="shared" si="144"/>
        <v>0.00225236746231457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0.0122023674623146</v>
      </c>
      <c r="AU144" s="25">
        <f t="shared" si="148"/>
        <v>28.47</v>
      </c>
      <c r="AV144" s="1">
        <f t="shared" si="149"/>
        <v>0.26</v>
      </c>
      <c r="AW144" s="2">
        <f t="shared" si="154"/>
        <v>0.325</v>
      </c>
      <c r="AX144" s="1">
        <f t="shared" si="150"/>
        <v>196.681303545334</v>
      </c>
      <c r="AZ144" s="2">
        <f t="shared" si="155"/>
        <v>0.0166666666666667</v>
      </c>
      <c r="BA144" s="1">
        <f t="shared" si="151"/>
        <v>10.0862206946325</v>
      </c>
    </row>
    <row r="145" s="1" customFormat="1" spans="1:53">
      <c r="A145" s="6"/>
      <c r="B145" s="6"/>
      <c r="C145" s="9">
        <v>6</v>
      </c>
      <c r="D145" s="12">
        <v>19.972464598</v>
      </c>
      <c r="E145" s="13">
        <f t="shared" si="152"/>
        <v>14.7593038099032</v>
      </c>
      <c r="F145" s="9" t="s">
        <v>109</v>
      </c>
      <c r="G145" s="6">
        <v>7</v>
      </c>
      <c r="H145" s="11">
        <f t="shared" si="135"/>
        <v>19.972464598</v>
      </c>
      <c r="I145" s="11">
        <f t="shared" si="136"/>
        <v>293.122464598</v>
      </c>
      <c r="J145" s="11">
        <f t="shared" si="137"/>
        <v>0.19771267403977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0.812417624915576</v>
      </c>
      <c r="P145" s="11">
        <f t="shared" si="140"/>
        <v>0.160625261059097</v>
      </c>
      <c r="Q145" s="16">
        <f t="shared" si="141"/>
        <v>0.0417625678753653</v>
      </c>
      <c r="R145" s="11">
        <f t="shared" si="142"/>
        <v>0.074022</v>
      </c>
      <c r="S145" s="17">
        <f t="shared" si="143"/>
        <v>0.564191292796268</v>
      </c>
      <c r="T145" s="3">
        <v>0.01</v>
      </c>
      <c r="U145" s="18">
        <f t="shared" si="144"/>
        <v>0.00564191292796268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0.0155919129279627</v>
      </c>
      <c r="AU145" s="25">
        <f t="shared" si="148"/>
        <v>28.47</v>
      </c>
      <c r="AV145" s="1">
        <f t="shared" si="149"/>
        <v>0.26</v>
      </c>
      <c r="AW145" s="2">
        <f t="shared" si="154"/>
        <v>0.325</v>
      </c>
      <c r="AX145" s="1">
        <f t="shared" si="150"/>
        <v>251.314982023608</v>
      </c>
      <c r="AZ145" s="2">
        <f t="shared" si="155"/>
        <v>0.0166666666666667</v>
      </c>
      <c r="BA145" s="1">
        <f t="shared" si="151"/>
        <v>12.8879477960825</v>
      </c>
    </row>
    <row r="146" s="1" customFormat="1" spans="1:53">
      <c r="A146" s="6"/>
      <c r="B146" s="6"/>
      <c r="C146" s="9">
        <v>7</v>
      </c>
      <c r="D146" s="12">
        <v>21.8703814809677</v>
      </c>
      <c r="E146" s="13">
        <f t="shared" si="152"/>
        <v>19.972464598</v>
      </c>
      <c r="F146" s="9" t="s">
        <v>109</v>
      </c>
      <c r="G146" s="6">
        <v>8</v>
      </c>
      <c r="H146" s="11">
        <f t="shared" si="135"/>
        <v>21.8703814809677</v>
      </c>
      <c r="I146" s="11">
        <f t="shared" si="136"/>
        <v>295.020381480968</v>
      </c>
      <c r="J146" s="11">
        <f t="shared" si="137"/>
        <v>0.244816411838607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0.936492363856479</v>
      </c>
      <c r="P146" s="11">
        <f t="shared" si="140"/>
        <v>0.229268700233598</v>
      </c>
      <c r="Q146" s="16">
        <f t="shared" si="141"/>
        <v>0.0596098620607355</v>
      </c>
      <c r="R146" s="11">
        <f t="shared" si="142"/>
        <v>0.074022</v>
      </c>
      <c r="S146" s="17">
        <f t="shared" si="143"/>
        <v>0.805299263201961</v>
      </c>
      <c r="T146" s="3">
        <v>0.01</v>
      </c>
      <c r="U146" s="18">
        <f t="shared" si="144"/>
        <v>0.00805299263201961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0.0180029926320196</v>
      </c>
      <c r="AU146" s="25">
        <f t="shared" si="148"/>
        <v>28.47</v>
      </c>
      <c r="AV146" s="1">
        <f t="shared" si="149"/>
        <v>0.26</v>
      </c>
      <c r="AW146" s="2">
        <f t="shared" si="154"/>
        <v>0.325</v>
      </c>
      <c r="AX146" s="1">
        <f t="shared" si="150"/>
        <v>290.177465112252</v>
      </c>
      <c r="AZ146" s="2">
        <f t="shared" si="155"/>
        <v>0.0166666666666667</v>
      </c>
      <c r="BA146" s="1">
        <f t="shared" si="151"/>
        <v>14.8808956467821</v>
      </c>
    </row>
    <row r="147" s="1" customFormat="1" spans="1:53">
      <c r="A147" s="6"/>
      <c r="B147" s="6"/>
      <c r="C147" s="9">
        <v>8</v>
      </c>
      <c r="D147" s="12">
        <v>20.5477457829032</v>
      </c>
      <c r="E147" s="13">
        <f t="shared" si="152"/>
        <v>21.8703814809677</v>
      </c>
      <c r="F147" s="9" t="s">
        <v>109</v>
      </c>
      <c r="G147" s="6">
        <v>9</v>
      </c>
      <c r="H147" s="11">
        <f t="shared" si="135"/>
        <v>20.5477457829032</v>
      </c>
      <c r="I147" s="11">
        <f t="shared" si="136"/>
        <v>293.697745782903</v>
      </c>
      <c r="J147" s="11">
        <f t="shared" si="137"/>
        <v>0.211004540745043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0.99192366362288</v>
      </c>
      <c r="P147" s="11">
        <f t="shared" si="140"/>
        <v>0.209300397096886</v>
      </c>
      <c r="Q147" s="16">
        <f t="shared" si="141"/>
        <v>0.0544181032451904</v>
      </c>
      <c r="R147" s="11">
        <f t="shared" si="142"/>
        <v>0.074022</v>
      </c>
      <c r="S147" s="17">
        <f t="shared" si="143"/>
        <v>0.735161212142207</v>
      </c>
      <c r="T147" s="3">
        <v>0.01</v>
      </c>
      <c r="U147" s="18">
        <f t="shared" si="144"/>
        <v>0.00735161212142207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0.0173016121214221</v>
      </c>
      <c r="AU147" s="25">
        <f t="shared" si="148"/>
        <v>28.47</v>
      </c>
      <c r="AV147" s="1">
        <f t="shared" si="149"/>
        <v>0.26</v>
      </c>
      <c r="AW147" s="2">
        <f t="shared" si="154"/>
        <v>0.325</v>
      </c>
      <c r="AX147" s="1">
        <f t="shared" si="150"/>
        <v>278.872410291402</v>
      </c>
      <c r="AZ147" s="2">
        <f t="shared" si="155"/>
        <v>0.0166666666666667</v>
      </c>
      <c r="BA147" s="1">
        <f t="shared" si="151"/>
        <v>14.3011492457129</v>
      </c>
    </row>
    <row r="148" s="1" customFormat="1" spans="1:53">
      <c r="A148" s="6"/>
      <c r="B148" s="6"/>
      <c r="C148" s="9">
        <v>9</v>
      </c>
      <c r="D148" s="12">
        <v>16.309273412</v>
      </c>
      <c r="E148" s="13">
        <f t="shared" si="152"/>
        <v>20.5477457829032</v>
      </c>
      <c r="F148" s="9" t="s">
        <v>109</v>
      </c>
      <c r="G148" s="6">
        <v>10</v>
      </c>
      <c r="H148" s="11">
        <f t="shared" si="135"/>
        <v>16.309273412</v>
      </c>
      <c r="I148" s="11">
        <f t="shared" si="136"/>
        <v>289.459273412</v>
      </c>
      <c r="J148" s="11">
        <f t="shared" si="137"/>
        <v>0.129857539273158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1.06732326652599</v>
      </c>
      <c r="P148" s="11">
        <f t="shared" si="140"/>
        <v>0.138599973000054</v>
      </c>
      <c r="Q148" s="16">
        <f t="shared" si="141"/>
        <v>0.0360359929800141</v>
      </c>
      <c r="R148" s="11">
        <f t="shared" si="142"/>
        <v>0.074022</v>
      </c>
      <c r="S148" s="17">
        <f t="shared" si="143"/>
        <v>0.486828145416418</v>
      </c>
      <c r="T148" s="3">
        <v>0.01</v>
      </c>
      <c r="U148" s="18">
        <f t="shared" si="144"/>
        <v>0.00486828145416418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0.0103582814541642</v>
      </c>
      <c r="AU148" s="25">
        <f t="shared" si="148"/>
        <v>28.47</v>
      </c>
      <c r="AV148" s="1">
        <f t="shared" si="149"/>
        <v>0.26</v>
      </c>
      <c r="AW148" s="2">
        <f t="shared" si="154"/>
        <v>0.325</v>
      </c>
      <c r="AX148" s="1">
        <f t="shared" si="150"/>
        <v>166.957789558981</v>
      </c>
      <c r="AZ148" s="2">
        <f t="shared" si="155"/>
        <v>0.0166666666666667</v>
      </c>
      <c r="BA148" s="1">
        <f t="shared" si="151"/>
        <v>8.56193792610158</v>
      </c>
    </row>
    <row r="149" s="1" customFormat="1" spans="1:53">
      <c r="A149" s="6"/>
      <c r="B149" s="6"/>
      <c r="C149" s="9">
        <v>10</v>
      </c>
      <c r="D149" s="12">
        <v>8.74469732722581</v>
      </c>
      <c r="E149" s="13">
        <f t="shared" si="152"/>
        <v>16.309273412</v>
      </c>
      <c r="F149" s="9" t="s">
        <v>109</v>
      </c>
      <c r="G149" s="6">
        <v>11</v>
      </c>
      <c r="H149" s="11">
        <f t="shared" si="135"/>
        <v>8.74469732722581</v>
      </c>
      <c r="I149" s="11">
        <f t="shared" si="136"/>
        <v>281.894697327226</v>
      </c>
      <c r="J149" s="11">
        <f t="shared" si="137"/>
        <v>0.0526556887685775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0.882287128849643</v>
      </c>
      <c r="O149" s="11">
        <f t="shared" si="153"/>
        <v>0.331136164676297</v>
      </c>
      <c r="P149" s="11">
        <f t="shared" si="140"/>
        <v>0.0174362028272155</v>
      </c>
      <c r="Q149" s="16">
        <f t="shared" si="141"/>
        <v>0.00453341273507603</v>
      </c>
      <c r="R149" s="11">
        <f t="shared" si="142"/>
        <v>0.074022</v>
      </c>
      <c r="S149" s="17">
        <f t="shared" si="143"/>
        <v>0.0612441265444872</v>
      </c>
      <c r="T149" s="3">
        <v>0.01</v>
      </c>
      <c r="U149" s="18">
        <f t="shared" si="144"/>
        <v>0.000612441265444872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0.00610244126544487</v>
      </c>
      <c r="AU149" s="25">
        <f t="shared" si="148"/>
        <v>28.47</v>
      </c>
      <c r="AV149" s="1">
        <f t="shared" si="149"/>
        <v>0.26</v>
      </c>
      <c r="AW149" s="2">
        <f t="shared" si="154"/>
        <v>0.325</v>
      </c>
      <c r="AX149" s="1">
        <f t="shared" si="150"/>
        <v>98.3609210756281</v>
      </c>
      <c r="AZ149" s="2">
        <f t="shared" si="155"/>
        <v>0.0166666666666667</v>
      </c>
      <c r="BA149" s="1">
        <f t="shared" si="151"/>
        <v>5.04414979875016</v>
      </c>
    </row>
    <row r="150" s="1" customFormat="1" spans="1:54">
      <c r="A150" s="6"/>
      <c r="B150" s="6"/>
      <c r="C150" s="9">
        <v>11</v>
      </c>
      <c r="D150" s="12">
        <v>2.16719484293333</v>
      </c>
      <c r="E150" s="13">
        <f t="shared" si="152"/>
        <v>8.74469732722581</v>
      </c>
      <c r="F150" s="9" t="s">
        <v>111</v>
      </c>
      <c r="G150" s="6">
        <v>12</v>
      </c>
      <c r="H150" s="11">
        <f t="shared" si="135"/>
        <v>2.16719484293333</v>
      </c>
      <c r="I150" s="11">
        <f t="shared" si="136"/>
        <v>275.317194842933</v>
      </c>
      <c r="J150" s="11">
        <f t="shared" si="137"/>
        <v>0.0230710680456664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0.598399961849081</v>
      </c>
      <c r="P150" s="11">
        <f t="shared" si="140"/>
        <v>0.0138057262383443</v>
      </c>
      <c r="Q150" s="16">
        <f t="shared" si="141"/>
        <v>0.00358948882196952</v>
      </c>
      <c r="R150" s="11">
        <f t="shared" si="142"/>
        <v>0.074022</v>
      </c>
      <c r="S150" s="17">
        <f t="shared" si="143"/>
        <v>0.0484921891055298</v>
      </c>
      <c r="T150" s="3">
        <v>0.01</v>
      </c>
      <c r="U150" s="18">
        <f t="shared" si="144"/>
        <v>0.000484921891055298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0.0059749218910553</v>
      </c>
      <c r="AU150" s="25">
        <f t="shared" si="148"/>
        <v>28.47</v>
      </c>
      <c r="AV150" s="1">
        <f t="shared" si="149"/>
        <v>0.26</v>
      </c>
      <c r="AW150" s="2">
        <f t="shared" si="154"/>
        <v>0.325</v>
      </c>
      <c r="AX150" s="1">
        <f t="shared" si="150"/>
        <v>96.3055267548386</v>
      </c>
      <c r="AY150" s="1">
        <f>SUM(AX139:AX150)</f>
        <v>1940.84012250659</v>
      </c>
      <c r="AZ150" s="2">
        <f t="shared" si="155"/>
        <v>0.0166666666666667</v>
      </c>
      <c r="BA150" s="1">
        <f t="shared" si="151"/>
        <v>4.9387449617866</v>
      </c>
      <c r="BB150" s="1">
        <f>SUM(BA139:BA150)</f>
        <v>99.5302626926458</v>
      </c>
    </row>
    <row r="151" s="1" customFormat="1" spans="1:46">
      <c r="A151" s="6"/>
      <c r="B151" s="6"/>
      <c r="C151" s="9">
        <v>12</v>
      </c>
      <c r="D151" s="12">
        <v>-3.77010292296774</v>
      </c>
      <c r="E151" s="13">
        <f t="shared" si="152"/>
        <v>2.16719484293333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5" t="s">
        <v>79</v>
      </c>
      <c r="T152" s="15"/>
      <c r="U152" s="15"/>
      <c r="V152" s="15" t="s">
        <v>80</v>
      </c>
      <c r="W152" s="15"/>
      <c r="X152" s="15"/>
      <c r="Y152" s="15" t="s">
        <v>81</v>
      </c>
      <c r="Z152" s="15"/>
      <c r="AA152" s="15"/>
      <c r="AB152" s="15" t="s">
        <v>82</v>
      </c>
      <c r="AC152" s="15"/>
      <c r="AD152" s="15"/>
      <c r="AE152" s="15" t="s">
        <v>83</v>
      </c>
      <c r="AF152" s="15"/>
      <c r="AG152" s="15"/>
      <c r="AH152" s="15" t="s">
        <v>84</v>
      </c>
      <c r="AI152" s="15"/>
      <c r="AJ152" s="15"/>
      <c r="AK152" s="21" t="s">
        <v>116</v>
      </c>
      <c r="AL152" s="22"/>
      <c r="AM152" s="23"/>
      <c r="AN152" s="22" t="s">
        <v>117</v>
      </c>
      <c r="AO152" s="22"/>
      <c r="AP152" s="23"/>
      <c r="AQ152" s="15" t="s">
        <v>86</v>
      </c>
      <c r="AR152" s="15"/>
      <c r="AS152" s="15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4" t="s">
        <v>93</v>
      </c>
      <c r="L153" s="14" t="s">
        <v>94</v>
      </c>
      <c r="M153" s="6" t="s">
        <v>95</v>
      </c>
      <c r="N153" s="14" t="s">
        <v>96</v>
      </c>
      <c r="O153" s="6" t="s">
        <v>97</v>
      </c>
      <c r="P153" s="6" t="s">
        <v>98</v>
      </c>
      <c r="Q153" s="14" t="s">
        <v>99</v>
      </c>
      <c r="R153" s="14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4" t="s">
        <v>101</v>
      </c>
      <c r="AR153" s="24" t="s">
        <v>102</v>
      </c>
      <c r="AS153" s="24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-7.29</v>
      </c>
      <c r="E154" s="9"/>
      <c r="F154" s="9"/>
      <c r="G154" s="6">
        <v>1</v>
      </c>
      <c r="H154" s="11">
        <f t="shared" ref="H154:H165" si="156">E155</f>
        <v>-7.29</v>
      </c>
      <c r="I154" s="11">
        <f t="shared" ref="I154:I165" si="157">H154+273.15</f>
        <v>265.86</v>
      </c>
      <c r="J154" s="11">
        <f t="shared" ref="J154:J165" si="158">EXP(($C$18*(I154-$C$16))/($C$19*I154*$C$16))</f>
        <v>0.00655709155944168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0.00497714668758679</v>
      </c>
      <c r="Q154" s="16">
        <f t="shared" ref="Q154:Q165" si="162">P154*$B$156</f>
        <v>0.00104520080439323</v>
      </c>
      <c r="R154" s="11">
        <f t="shared" ref="R154:R165" si="163">L154*$B$156</f>
        <v>0.1594000625</v>
      </c>
      <c r="S154" s="17">
        <f t="shared" ref="S154:S165" si="164">Q154/R154</f>
        <v>0.00655709155944168</v>
      </c>
      <c r="T154" s="3">
        <v>0.01</v>
      </c>
      <c r="U154" s="18">
        <f t="shared" ref="U154:U165" si="165">S154*T154</f>
        <v>6.55709155944168e-5</v>
      </c>
      <c r="V154" s="17"/>
      <c r="W154" s="3"/>
      <c r="X154" s="3"/>
      <c r="Y154" s="19"/>
      <c r="Z154" s="3"/>
      <c r="AA154" s="20"/>
      <c r="AB154" s="3"/>
      <c r="AC154" s="3"/>
      <c r="AD154" s="3"/>
      <c r="AE154" s="17">
        <v>0.001</v>
      </c>
      <c r="AF154" s="3">
        <v>0.49</v>
      </c>
      <c r="AG154" s="18">
        <f t="shared" ref="AG154:AG165" si="166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0.00555557091559442</v>
      </c>
      <c r="AU154" s="25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</v>
      </c>
      <c r="AX154" s="1">
        <f t="shared" ref="AX154:AX165" si="172">AW154*10000*AV154*0.67*AU154*AT154</f>
        <v>0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2">
        <v>-6.66521494151613</v>
      </c>
      <c r="E155" s="13">
        <f t="shared" ref="E155:E166" si="173">D154</f>
        <v>-7.29</v>
      </c>
      <c r="F155" s="9" t="s">
        <v>109</v>
      </c>
      <c r="G155" s="6">
        <v>2</v>
      </c>
      <c r="H155" s="11">
        <f t="shared" si="156"/>
        <v>-6.66521494151613</v>
      </c>
      <c r="I155" s="11">
        <f t="shared" si="157"/>
        <v>266.484785058484</v>
      </c>
      <c r="J155" s="11">
        <f t="shared" si="158"/>
        <v>0.00714500202768207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1.51311868664575</v>
      </c>
      <c r="P155" s="11">
        <f t="shared" si="161"/>
        <v>0.0108112360842075</v>
      </c>
      <c r="Q155" s="16">
        <f t="shared" si="162"/>
        <v>0.00227035957768357</v>
      </c>
      <c r="R155" s="11">
        <f t="shared" si="163"/>
        <v>0.1594000625</v>
      </c>
      <c r="S155" s="17">
        <f t="shared" si="164"/>
        <v>0.0142431536228762</v>
      </c>
      <c r="T155" s="3">
        <v>0.01</v>
      </c>
      <c r="U155" s="18">
        <f t="shared" si="165"/>
        <v>0.000142431536228762</v>
      </c>
      <c r="V155" s="17"/>
      <c r="W155" s="3"/>
      <c r="X155" s="3"/>
      <c r="Y155" s="19"/>
      <c r="Z155" s="3"/>
      <c r="AA155" s="20"/>
      <c r="AB155" s="3"/>
      <c r="AC155" s="3"/>
      <c r="AD155" s="3"/>
      <c r="AE155" s="17">
        <v>0.001</v>
      </c>
      <c r="AF155" s="3">
        <v>0.49</v>
      </c>
      <c r="AG155" s="18">
        <f t="shared" si="166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0.00563243153622876</v>
      </c>
      <c r="AU155" s="25">
        <f t="shared" si="169"/>
        <v>75.9047916666667</v>
      </c>
      <c r="AV155" s="1">
        <f t="shared" si="170"/>
        <v>0.21</v>
      </c>
      <c r="AW155" s="2">
        <f t="shared" si="171"/>
        <v>0</v>
      </c>
      <c r="AX155" s="1">
        <f t="shared" si="172"/>
        <v>0</v>
      </c>
      <c r="AZ155" s="2"/>
    </row>
    <row r="156" s="1" customFormat="1" spans="1:52">
      <c r="A156" s="6" t="s">
        <v>72</v>
      </c>
      <c r="B156" s="6">
        <f>G13</f>
        <v>0.21</v>
      </c>
      <c r="C156" s="9">
        <v>2</v>
      </c>
      <c r="D156" s="12">
        <v>-2.75119375621429</v>
      </c>
      <c r="E156" s="13">
        <f t="shared" si="173"/>
        <v>-6.66521494151613</v>
      </c>
      <c r="F156" s="9" t="s">
        <v>109</v>
      </c>
      <c r="G156" s="6">
        <v>3</v>
      </c>
      <c r="H156" s="11">
        <f t="shared" si="156"/>
        <v>-2.75119375621429</v>
      </c>
      <c r="I156" s="11">
        <f t="shared" si="157"/>
        <v>270.398806243786</v>
      </c>
      <c r="J156" s="11">
        <f t="shared" si="158"/>
        <v>0.0121253548506704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2.26135536722821</v>
      </c>
      <c r="P156" s="11">
        <f t="shared" si="161"/>
        <v>0.0274197362711101</v>
      </c>
      <c r="Q156" s="16">
        <f t="shared" si="162"/>
        <v>0.00575814461693312</v>
      </c>
      <c r="R156" s="11">
        <f t="shared" si="163"/>
        <v>0.1594000625</v>
      </c>
      <c r="S156" s="17">
        <f t="shared" si="164"/>
        <v>0.0361238541981947</v>
      </c>
      <c r="T156" s="3">
        <v>0.01</v>
      </c>
      <c r="U156" s="18">
        <f t="shared" si="165"/>
        <v>0.000361238541981947</v>
      </c>
      <c r="V156" s="17"/>
      <c r="W156" s="3"/>
      <c r="X156" s="3"/>
      <c r="Y156" s="19"/>
      <c r="Z156" s="3"/>
      <c r="AA156" s="20"/>
      <c r="AB156" s="3"/>
      <c r="AC156" s="3"/>
      <c r="AD156" s="3"/>
      <c r="AE156" s="17">
        <v>0.001</v>
      </c>
      <c r="AF156" s="3">
        <v>0.49</v>
      </c>
      <c r="AG156" s="18">
        <f t="shared" si="166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0.00585123854198195</v>
      </c>
      <c r="AU156" s="25">
        <f t="shared" si="169"/>
        <v>75.9047916666667</v>
      </c>
      <c r="AV156" s="1">
        <f t="shared" si="170"/>
        <v>0.21</v>
      </c>
      <c r="AW156" s="2">
        <f t="shared" si="171"/>
        <v>0</v>
      </c>
      <c r="AX156" s="1">
        <f t="shared" si="172"/>
        <v>0</v>
      </c>
      <c r="AZ156" s="2"/>
    </row>
    <row r="157" s="1" customFormat="1" spans="1:52">
      <c r="A157" s="6"/>
      <c r="B157" s="6"/>
      <c r="C157" s="9">
        <v>3</v>
      </c>
      <c r="D157" s="12">
        <v>4.84672760545161</v>
      </c>
      <c r="E157" s="13">
        <f t="shared" si="173"/>
        <v>-2.75119375621429</v>
      </c>
      <c r="F157" s="9" t="s">
        <v>109</v>
      </c>
      <c r="G157" s="6">
        <v>4</v>
      </c>
      <c r="H157" s="11">
        <f t="shared" si="156"/>
        <v>4.84672760545161</v>
      </c>
      <c r="I157" s="11">
        <f t="shared" si="157"/>
        <v>277.996727605452</v>
      </c>
      <c r="J157" s="11">
        <f t="shared" si="158"/>
        <v>0.0324421855379246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2.99298354762376</v>
      </c>
      <c r="P157" s="11">
        <f t="shared" si="161"/>
        <v>0.097098927563966</v>
      </c>
      <c r="Q157" s="16">
        <f t="shared" si="162"/>
        <v>0.0203907747884329</v>
      </c>
      <c r="R157" s="11">
        <f t="shared" si="163"/>
        <v>0.1594000625</v>
      </c>
      <c r="S157" s="17">
        <f t="shared" si="164"/>
        <v>0.127921999958017</v>
      </c>
      <c r="T157" s="3">
        <v>0.01</v>
      </c>
      <c r="U157" s="18">
        <f t="shared" si="165"/>
        <v>0.00127921999958017</v>
      </c>
      <c r="V157" s="17"/>
      <c r="W157" s="3"/>
      <c r="X157" s="3"/>
      <c r="Y157" s="19"/>
      <c r="Z157" s="3"/>
      <c r="AA157" s="20"/>
      <c r="AB157" s="3"/>
      <c r="AC157" s="3"/>
      <c r="AD157" s="3"/>
      <c r="AE157" s="17">
        <v>0.001</v>
      </c>
      <c r="AF157" s="3">
        <v>0.49</v>
      </c>
      <c r="AG157" s="18">
        <f t="shared" si="166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0.00676921999958017</v>
      </c>
      <c r="AU157" s="25">
        <f t="shared" si="169"/>
        <v>75.9047916666667</v>
      </c>
      <c r="AV157" s="1">
        <f t="shared" si="170"/>
        <v>0.21</v>
      </c>
      <c r="AW157" s="2">
        <f t="shared" si="171"/>
        <v>0</v>
      </c>
      <c r="AX157" s="1">
        <f t="shared" si="172"/>
        <v>0</v>
      </c>
      <c r="AZ157" s="2"/>
    </row>
    <row r="158" s="1" customFormat="1" spans="1:52">
      <c r="A158" s="6"/>
      <c r="B158" s="6"/>
      <c r="C158" s="9">
        <v>4</v>
      </c>
      <c r="D158" s="12">
        <v>13.5548647217667</v>
      </c>
      <c r="E158" s="13">
        <f t="shared" si="173"/>
        <v>4.84672760545161</v>
      </c>
      <c r="F158" s="9" t="s">
        <v>109</v>
      </c>
      <c r="G158" s="6">
        <v>5</v>
      </c>
      <c r="H158" s="11">
        <f t="shared" si="156"/>
        <v>13.5548647217667</v>
      </c>
      <c r="I158" s="11">
        <f t="shared" si="157"/>
        <v>286.704864721767</v>
      </c>
      <c r="J158" s="11">
        <f t="shared" si="158"/>
        <v>0.0939981414203739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2.75109038905681</v>
      </c>
      <c r="O158" s="11">
        <f t="shared" si="174"/>
        <v>0.903842147669657</v>
      </c>
      <c r="P158" s="11">
        <f t="shared" si="161"/>
        <v>0.0849594820183469</v>
      </c>
      <c r="Q158" s="16">
        <f t="shared" si="162"/>
        <v>0.0178414912238528</v>
      </c>
      <c r="R158" s="11">
        <f t="shared" si="163"/>
        <v>0.1594000625</v>
      </c>
      <c r="S158" s="17">
        <f t="shared" si="164"/>
        <v>0.111929010215117</v>
      </c>
      <c r="T158" s="3">
        <v>0.01</v>
      </c>
      <c r="U158" s="18">
        <f t="shared" si="165"/>
        <v>0.00111929010215117</v>
      </c>
      <c r="V158" s="17"/>
      <c r="W158" s="3"/>
      <c r="X158" s="3"/>
      <c r="Y158" s="19"/>
      <c r="Z158" s="3"/>
      <c r="AA158" s="20"/>
      <c r="AB158" s="3"/>
      <c r="AC158" s="3"/>
      <c r="AD158" s="3"/>
      <c r="AE158" s="17">
        <v>0.005</v>
      </c>
      <c r="AF158" s="3">
        <v>0.49</v>
      </c>
      <c r="AG158" s="18">
        <f t="shared" si="166"/>
        <v>0.00245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0.0110692901021512</v>
      </c>
      <c r="AU158" s="25">
        <f t="shared" si="169"/>
        <v>75.9047916666667</v>
      </c>
      <c r="AV158" s="1">
        <f t="shared" si="170"/>
        <v>0.21</v>
      </c>
      <c r="AW158" s="2">
        <f t="shared" si="171"/>
        <v>0</v>
      </c>
      <c r="AX158" s="1">
        <f t="shared" si="172"/>
        <v>0</v>
      </c>
      <c r="AZ158" s="2"/>
    </row>
    <row r="159" s="1" customFormat="1" spans="1:52">
      <c r="A159" s="6"/>
      <c r="B159" s="6"/>
      <c r="C159" s="9">
        <v>5</v>
      </c>
      <c r="D159" s="12">
        <v>14.7593038099032</v>
      </c>
      <c r="E159" s="13">
        <f t="shared" si="173"/>
        <v>13.5548647217667</v>
      </c>
      <c r="F159" s="9" t="s">
        <v>111</v>
      </c>
      <c r="G159" s="6">
        <v>6</v>
      </c>
      <c r="H159" s="11">
        <f t="shared" si="156"/>
        <v>14.7593038099032</v>
      </c>
      <c r="I159" s="11">
        <f t="shared" si="157"/>
        <v>287.909303809903</v>
      </c>
      <c r="J159" s="11">
        <f t="shared" si="158"/>
        <v>0.108347911435127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1.57793058231798</v>
      </c>
      <c r="P159" s="11">
        <f t="shared" si="161"/>
        <v>0.170965482983767</v>
      </c>
      <c r="Q159" s="16">
        <f t="shared" si="162"/>
        <v>0.035902751426591</v>
      </c>
      <c r="R159" s="11">
        <f t="shared" si="163"/>
        <v>0.1594000625</v>
      </c>
      <c r="S159" s="17">
        <f t="shared" si="164"/>
        <v>0.225236746231458</v>
      </c>
      <c r="T159" s="3">
        <v>0.01</v>
      </c>
      <c r="U159" s="18">
        <f t="shared" si="165"/>
        <v>0.00225236746231458</v>
      </c>
      <c r="V159" s="17"/>
      <c r="W159" s="3"/>
      <c r="X159" s="3"/>
      <c r="Y159" s="19"/>
      <c r="Z159" s="3"/>
      <c r="AA159" s="20"/>
      <c r="AB159" s="3"/>
      <c r="AC159" s="3"/>
      <c r="AD159" s="3"/>
      <c r="AE159" s="17">
        <v>0.005</v>
      </c>
      <c r="AF159" s="3">
        <v>0.49</v>
      </c>
      <c r="AG159" s="18">
        <f t="shared" si="166"/>
        <v>0.00245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0.0122023674623146</v>
      </c>
      <c r="AU159" s="25">
        <f t="shared" si="169"/>
        <v>75.9047916666667</v>
      </c>
      <c r="AV159" s="1">
        <f t="shared" si="170"/>
        <v>0.21</v>
      </c>
      <c r="AW159" s="2">
        <f t="shared" si="171"/>
        <v>0</v>
      </c>
      <c r="AX159" s="1">
        <f t="shared" si="172"/>
        <v>0</v>
      </c>
      <c r="AZ159" s="2"/>
    </row>
    <row r="160" s="1" customFormat="1" spans="1:52">
      <c r="A160" s="6"/>
      <c r="B160" s="6"/>
      <c r="C160" s="9">
        <v>6</v>
      </c>
      <c r="D160" s="12">
        <v>19.972464598</v>
      </c>
      <c r="E160" s="13">
        <f t="shared" si="173"/>
        <v>14.7593038099032</v>
      </c>
      <c r="F160" s="9" t="s">
        <v>109</v>
      </c>
      <c r="G160" s="6">
        <v>7</v>
      </c>
      <c r="H160" s="11">
        <f t="shared" si="156"/>
        <v>19.972464598</v>
      </c>
      <c r="I160" s="11">
        <f t="shared" si="157"/>
        <v>293.122464598</v>
      </c>
      <c r="J160" s="11">
        <f t="shared" si="158"/>
        <v>0.19771267403977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2.16601301600088</v>
      </c>
      <c r="P160" s="11">
        <f t="shared" si="161"/>
        <v>0.428248225398481</v>
      </c>
      <c r="Q160" s="16">
        <f t="shared" si="162"/>
        <v>0.0899321273336809</v>
      </c>
      <c r="R160" s="11">
        <f t="shared" si="163"/>
        <v>0.1594000625</v>
      </c>
      <c r="S160" s="17">
        <f t="shared" si="164"/>
        <v>0.564191292796268</v>
      </c>
      <c r="T160" s="3">
        <v>0.01</v>
      </c>
      <c r="U160" s="18">
        <f t="shared" si="165"/>
        <v>0.00564191292796268</v>
      </c>
      <c r="V160" s="17"/>
      <c r="W160" s="3"/>
      <c r="X160" s="3"/>
      <c r="Y160" s="19"/>
      <c r="Z160" s="3"/>
      <c r="AA160" s="20"/>
      <c r="AB160" s="3"/>
      <c r="AC160" s="3"/>
      <c r="AD160" s="3"/>
      <c r="AE160" s="17">
        <v>0.005</v>
      </c>
      <c r="AF160" s="3">
        <v>0.49</v>
      </c>
      <c r="AG160" s="18">
        <f t="shared" si="166"/>
        <v>0.00245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0.0155919129279627</v>
      </c>
      <c r="AU160" s="25">
        <f t="shared" si="169"/>
        <v>75.9047916666667</v>
      </c>
      <c r="AV160" s="1">
        <f t="shared" si="170"/>
        <v>0.21</v>
      </c>
      <c r="AW160" s="2">
        <f t="shared" si="171"/>
        <v>0</v>
      </c>
      <c r="AX160" s="1">
        <f t="shared" si="172"/>
        <v>0</v>
      </c>
      <c r="AZ160" s="2"/>
    </row>
    <row r="161" s="1" customFormat="1" spans="1:52">
      <c r="A161" s="6"/>
      <c r="B161" s="6"/>
      <c r="C161" s="9">
        <v>7</v>
      </c>
      <c r="D161" s="12">
        <v>21.8703814809677</v>
      </c>
      <c r="E161" s="13">
        <f t="shared" si="173"/>
        <v>19.972464598</v>
      </c>
      <c r="F161" s="9" t="s">
        <v>109</v>
      </c>
      <c r="G161" s="6">
        <v>8</v>
      </c>
      <c r="H161" s="11">
        <f t="shared" si="156"/>
        <v>21.8703814809677</v>
      </c>
      <c r="I161" s="11">
        <f t="shared" si="157"/>
        <v>295.020381480968</v>
      </c>
      <c r="J161" s="11">
        <f t="shared" si="158"/>
        <v>0.244816411838607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2.49681270726906</v>
      </c>
      <c r="P161" s="11">
        <f t="shared" si="161"/>
        <v>0.61126072802665</v>
      </c>
      <c r="Q161" s="16">
        <f t="shared" si="162"/>
        <v>0.128364752885597</v>
      </c>
      <c r="R161" s="11">
        <f t="shared" si="163"/>
        <v>0.1594000625</v>
      </c>
      <c r="S161" s="17">
        <f t="shared" si="164"/>
        <v>0.805299263201961</v>
      </c>
      <c r="T161" s="3">
        <v>0.01</v>
      </c>
      <c r="U161" s="18">
        <f t="shared" si="165"/>
        <v>0.00805299263201961</v>
      </c>
      <c r="V161" s="17"/>
      <c r="W161" s="3"/>
      <c r="X161" s="3"/>
      <c r="Y161" s="19"/>
      <c r="Z161" s="3"/>
      <c r="AA161" s="20"/>
      <c r="AB161" s="3"/>
      <c r="AC161" s="3"/>
      <c r="AD161" s="3"/>
      <c r="AE161" s="17">
        <v>0.005</v>
      </c>
      <c r="AF161" s="3">
        <v>0.49</v>
      </c>
      <c r="AG161" s="18">
        <f t="shared" si="166"/>
        <v>0.00245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0.0180029926320196</v>
      </c>
      <c r="AU161" s="25">
        <f t="shared" si="169"/>
        <v>75.9047916666667</v>
      </c>
      <c r="AV161" s="1">
        <f t="shared" si="170"/>
        <v>0.21</v>
      </c>
      <c r="AW161" s="2">
        <f t="shared" si="171"/>
        <v>0</v>
      </c>
      <c r="AX161" s="1">
        <f t="shared" si="172"/>
        <v>0</v>
      </c>
      <c r="AZ161" s="2"/>
    </row>
    <row r="162" s="1" customFormat="1" spans="1:52">
      <c r="A162" s="6"/>
      <c r="B162" s="6"/>
      <c r="C162" s="9">
        <v>8</v>
      </c>
      <c r="D162" s="12">
        <v>20.5477457829032</v>
      </c>
      <c r="E162" s="13">
        <f t="shared" si="173"/>
        <v>21.8703814809677</v>
      </c>
      <c r="F162" s="9" t="s">
        <v>109</v>
      </c>
      <c r="G162" s="6">
        <v>9</v>
      </c>
      <c r="H162" s="11">
        <f t="shared" si="156"/>
        <v>20.5477457829032</v>
      </c>
      <c r="I162" s="11">
        <f t="shared" si="157"/>
        <v>293.697745782903</v>
      </c>
      <c r="J162" s="11">
        <f t="shared" si="158"/>
        <v>0.211004540745043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2.64459989590908</v>
      </c>
      <c r="P162" s="11">
        <f t="shared" si="161"/>
        <v>0.558022586490684</v>
      </c>
      <c r="Q162" s="16">
        <f t="shared" si="162"/>
        <v>0.117184743163044</v>
      </c>
      <c r="R162" s="11">
        <f t="shared" si="163"/>
        <v>0.1594000625</v>
      </c>
      <c r="S162" s="17">
        <f t="shared" si="164"/>
        <v>0.735161212142207</v>
      </c>
      <c r="T162" s="3">
        <v>0.01</v>
      </c>
      <c r="U162" s="18">
        <f t="shared" si="165"/>
        <v>0.00735161212142207</v>
      </c>
      <c r="V162" s="17"/>
      <c r="W162" s="3"/>
      <c r="X162" s="3"/>
      <c r="Y162" s="19"/>
      <c r="Z162" s="3"/>
      <c r="AA162" s="20"/>
      <c r="AB162" s="3"/>
      <c r="AC162" s="3"/>
      <c r="AD162" s="3"/>
      <c r="AE162" s="17">
        <v>0.005</v>
      </c>
      <c r="AF162" s="3">
        <v>0.49</v>
      </c>
      <c r="AG162" s="18">
        <f t="shared" si="166"/>
        <v>0.00245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0.0173016121214221</v>
      </c>
      <c r="AU162" s="25">
        <f t="shared" si="169"/>
        <v>75.9047916666667</v>
      </c>
      <c r="AV162" s="1">
        <f t="shared" si="170"/>
        <v>0.21</v>
      </c>
      <c r="AW162" s="2">
        <f t="shared" si="171"/>
        <v>0</v>
      </c>
      <c r="AX162" s="1">
        <f t="shared" si="172"/>
        <v>0</v>
      </c>
      <c r="AZ162" s="2"/>
    </row>
    <row r="163" s="1" customFormat="1" spans="1:52">
      <c r="A163" s="6"/>
      <c r="B163" s="6"/>
      <c r="C163" s="9">
        <v>9</v>
      </c>
      <c r="D163" s="12">
        <v>16.309273412</v>
      </c>
      <c r="E163" s="13">
        <f t="shared" si="173"/>
        <v>20.5477457829032</v>
      </c>
      <c r="F163" s="9" t="s">
        <v>109</v>
      </c>
      <c r="G163" s="6">
        <v>10</v>
      </c>
      <c r="H163" s="11">
        <f t="shared" si="156"/>
        <v>16.309273412</v>
      </c>
      <c r="I163" s="11">
        <f t="shared" si="157"/>
        <v>289.459273412</v>
      </c>
      <c r="J163" s="11">
        <f t="shared" si="158"/>
        <v>0.129857539273158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2.84562522608506</v>
      </c>
      <c r="P163" s="11">
        <f t="shared" si="161"/>
        <v>0.369525889553029</v>
      </c>
      <c r="Q163" s="16">
        <f t="shared" si="162"/>
        <v>0.0776004368061362</v>
      </c>
      <c r="R163" s="11">
        <f t="shared" si="163"/>
        <v>0.1594000625</v>
      </c>
      <c r="S163" s="17">
        <f t="shared" si="164"/>
        <v>0.486828145416418</v>
      </c>
      <c r="T163" s="3">
        <v>0.01</v>
      </c>
      <c r="U163" s="18">
        <f t="shared" si="165"/>
        <v>0.00486828145416418</v>
      </c>
      <c r="V163" s="17"/>
      <c r="W163" s="3"/>
      <c r="X163" s="3"/>
      <c r="Y163" s="19"/>
      <c r="Z163" s="3"/>
      <c r="AA163" s="20"/>
      <c r="AB163" s="3"/>
      <c r="AC163" s="3"/>
      <c r="AD163" s="3"/>
      <c r="AE163" s="17">
        <v>0.001</v>
      </c>
      <c r="AF163" s="3">
        <v>0.49</v>
      </c>
      <c r="AG163" s="18">
        <f t="shared" si="166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0.0103582814541642</v>
      </c>
      <c r="AU163" s="25">
        <f t="shared" si="169"/>
        <v>75.9047916666667</v>
      </c>
      <c r="AV163" s="1">
        <f t="shared" si="170"/>
        <v>0.21</v>
      </c>
      <c r="AW163" s="2">
        <f t="shared" si="171"/>
        <v>0</v>
      </c>
      <c r="AX163" s="1">
        <f t="shared" si="172"/>
        <v>0</v>
      </c>
      <c r="AZ163" s="2"/>
    </row>
    <row r="164" s="1" customFormat="1" spans="1:52">
      <c r="A164" s="6"/>
      <c r="B164" s="6"/>
      <c r="C164" s="9">
        <v>10</v>
      </c>
      <c r="D164" s="12">
        <v>8.74469732722581</v>
      </c>
      <c r="E164" s="13">
        <f t="shared" si="173"/>
        <v>16.309273412</v>
      </c>
      <c r="F164" s="9" t="s">
        <v>109</v>
      </c>
      <c r="G164" s="6">
        <v>11</v>
      </c>
      <c r="H164" s="11">
        <f t="shared" si="156"/>
        <v>8.74469732722581</v>
      </c>
      <c r="I164" s="11">
        <f t="shared" si="157"/>
        <v>281.894697327226</v>
      </c>
      <c r="J164" s="11">
        <f t="shared" si="158"/>
        <v>0.0526556887685775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2.35229436970543</v>
      </c>
      <c r="O164" s="11">
        <f t="shared" si="174"/>
        <v>0.882852883493269</v>
      </c>
      <c r="P164" s="11">
        <f t="shared" si="161"/>
        <v>0.0464872266616627</v>
      </c>
      <c r="Q164" s="16">
        <f t="shared" si="162"/>
        <v>0.00976231759894917</v>
      </c>
      <c r="R164" s="11">
        <f t="shared" si="163"/>
        <v>0.1594000625</v>
      </c>
      <c r="S164" s="17">
        <f t="shared" si="164"/>
        <v>0.0612441265444872</v>
      </c>
      <c r="T164" s="3">
        <v>0.01</v>
      </c>
      <c r="U164" s="18">
        <f t="shared" si="165"/>
        <v>0.000612441265444872</v>
      </c>
      <c r="V164" s="17"/>
      <c r="W164" s="3"/>
      <c r="X164" s="3"/>
      <c r="Y164" s="19"/>
      <c r="Z164" s="3"/>
      <c r="AA164" s="20"/>
      <c r="AB164" s="3"/>
      <c r="AC164" s="3"/>
      <c r="AD164" s="3"/>
      <c r="AE164" s="17">
        <v>0.001</v>
      </c>
      <c r="AF164" s="3">
        <v>0.49</v>
      </c>
      <c r="AG164" s="18">
        <f t="shared" si="166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0.00610244126544487</v>
      </c>
      <c r="AU164" s="25">
        <f t="shared" si="169"/>
        <v>75.9047916666667</v>
      </c>
      <c r="AV164" s="1">
        <f t="shared" si="170"/>
        <v>0.21</v>
      </c>
      <c r="AW164" s="2">
        <f t="shared" si="171"/>
        <v>0</v>
      </c>
      <c r="AX164" s="1">
        <f t="shared" si="172"/>
        <v>0</v>
      </c>
      <c r="AZ164" s="2"/>
    </row>
    <row r="165" s="1" customFormat="1" spans="1:52">
      <c r="A165" s="6"/>
      <c r="B165" s="6"/>
      <c r="C165" s="9">
        <v>11</v>
      </c>
      <c r="D165" s="12">
        <v>2.16719484293333</v>
      </c>
      <c r="E165" s="13">
        <f t="shared" si="173"/>
        <v>8.74469732722581</v>
      </c>
      <c r="F165" s="9" t="s">
        <v>111</v>
      </c>
      <c r="G165" s="6">
        <v>12</v>
      </c>
      <c r="H165" s="11">
        <f t="shared" si="156"/>
        <v>2.16719484293333</v>
      </c>
      <c r="I165" s="11">
        <f t="shared" si="157"/>
        <v>275.317194842933</v>
      </c>
      <c r="J165" s="11">
        <f t="shared" si="158"/>
        <v>0.0230710680456664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1.59541357349827</v>
      </c>
      <c r="P165" s="11">
        <f t="shared" si="161"/>
        <v>0.0368078951151584</v>
      </c>
      <c r="Q165" s="16">
        <f t="shared" si="162"/>
        <v>0.00772965797418327</v>
      </c>
      <c r="R165" s="11">
        <f t="shared" si="163"/>
        <v>0.1594000625</v>
      </c>
      <c r="S165" s="17">
        <f t="shared" si="164"/>
        <v>0.0484921891055298</v>
      </c>
      <c r="T165" s="3">
        <v>0.01</v>
      </c>
      <c r="U165" s="18">
        <f t="shared" si="165"/>
        <v>0.000484921891055298</v>
      </c>
      <c r="V165" s="17"/>
      <c r="W165" s="3"/>
      <c r="X165" s="3"/>
      <c r="Y165" s="19"/>
      <c r="Z165" s="3"/>
      <c r="AA165" s="20"/>
      <c r="AB165" s="3"/>
      <c r="AC165" s="3"/>
      <c r="AD165" s="3"/>
      <c r="AE165" s="17">
        <v>0.001</v>
      </c>
      <c r="AF165" s="3">
        <v>0.49</v>
      </c>
      <c r="AG165" s="18">
        <f t="shared" si="166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0.0059749218910553</v>
      </c>
      <c r="AU165" s="25">
        <f t="shared" si="169"/>
        <v>75.9047916666667</v>
      </c>
      <c r="AV165" s="1">
        <f t="shared" si="170"/>
        <v>0.21</v>
      </c>
      <c r="AW165" s="2">
        <f t="shared" si="171"/>
        <v>0</v>
      </c>
      <c r="AX165" s="1">
        <f t="shared" si="172"/>
        <v>0</v>
      </c>
      <c r="AY165" s="1">
        <f>SUM(AX154:AX165)</f>
        <v>0</v>
      </c>
      <c r="AZ165" s="2"/>
    </row>
    <row r="166" s="1" customFormat="1" spans="1:46">
      <c r="A166" s="6"/>
      <c r="B166" s="6"/>
      <c r="C166" s="9">
        <v>12</v>
      </c>
      <c r="D166" s="12">
        <v>-3.77010292296774</v>
      </c>
      <c r="E166" s="13">
        <f t="shared" si="173"/>
        <v>2.16719484293333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K7" sqref="K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490.8</v>
      </c>
      <c r="F3" s="3">
        <v>1069.523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158</v>
      </c>
      <c r="F4" s="3">
        <v>1433.9025</v>
      </c>
      <c r="G4" s="3">
        <v>0.24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61.9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864.1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5577.7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708.9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73</v>
      </c>
      <c r="F10" s="3">
        <v>625.464</v>
      </c>
      <c r="G10" s="3">
        <v>0.3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14.8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12.4</v>
      </c>
      <c r="F13" s="3">
        <v>910.8575</v>
      </c>
      <c r="G13" s="3">
        <v>0.26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28511997.3826694</v>
      </c>
      <c r="J16" s="7" t="s">
        <v>35</v>
      </c>
      <c r="K16" s="7">
        <f>I16/(10000*1000)</f>
        <v>2.85119973826694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38466192.1315914</v>
      </c>
      <c r="J17" s="7" t="s">
        <v>35</v>
      </c>
      <c r="K17" s="7">
        <f>I17/(10000*1000)</f>
        <v>3.84661921315914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5" t="s">
        <v>79</v>
      </c>
      <c r="T27" s="15"/>
      <c r="U27" s="15"/>
      <c r="V27" s="15" t="s">
        <v>80</v>
      </c>
      <c r="W27" s="15"/>
      <c r="X27" s="15"/>
      <c r="Y27" s="15" t="s">
        <v>81</v>
      </c>
      <c r="Z27" s="15"/>
      <c r="AA27" s="15"/>
      <c r="AB27" s="15" t="s">
        <v>82</v>
      </c>
      <c r="AC27" s="15"/>
      <c r="AD27" s="15"/>
      <c r="AE27" s="15" t="s">
        <v>83</v>
      </c>
      <c r="AF27" s="15"/>
      <c r="AG27" s="15"/>
      <c r="AH27" s="15" t="s">
        <v>84</v>
      </c>
      <c r="AI27" s="15"/>
      <c r="AJ27" s="15"/>
      <c r="AK27" s="21" t="s">
        <v>85</v>
      </c>
      <c r="AL27" s="22"/>
      <c r="AM27" s="23"/>
      <c r="AN27" s="15" t="s">
        <v>86</v>
      </c>
      <c r="AO27" s="15"/>
      <c r="AP27" s="15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4" t="s">
        <v>93</v>
      </c>
      <c r="L28" s="14" t="s">
        <v>94</v>
      </c>
      <c r="M28" s="6" t="s">
        <v>95</v>
      </c>
      <c r="N28" s="14" t="s">
        <v>96</v>
      </c>
      <c r="O28" s="6" t="s">
        <v>97</v>
      </c>
      <c r="P28" s="6" t="s">
        <v>98</v>
      </c>
      <c r="Q28" s="14" t="s">
        <v>99</v>
      </c>
      <c r="R28" s="14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4" t="s">
        <v>101</v>
      </c>
      <c r="AO28" s="24" t="s">
        <v>102</v>
      </c>
      <c r="AP28" s="24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-13.4</v>
      </c>
      <c r="E29" s="9"/>
      <c r="F29" s="9"/>
      <c r="G29" s="6">
        <v>1</v>
      </c>
      <c r="H29" s="11">
        <f t="shared" ref="H29:H40" si="0">E30</f>
        <v>-13.4</v>
      </c>
      <c r="I29" s="11">
        <f t="shared" ref="I29:I40" si="1">H29+273.15</f>
        <v>259.75</v>
      </c>
      <c r="J29" s="11">
        <f t="shared" ref="J29:J40" si="2">EXP(($C$18*(I29-$C$16))/($C$19*I29*$C$16))</f>
        <v>0.00277059129117369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0.00331063148241015</v>
      </c>
      <c r="Q29" s="16">
        <f t="shared" ref="Q29:Q40" si="6">P29*$B$31</f>
        <v>0.000794551555778436</v>
      </c>
      <c r="R29" s="11">
        <f t="shared" ref="R29:R40" si="7">L29*$B$31</f>
        <v>0.2867805</v>
      </c>
      <c r="S29" s="17">
        <f t="shared" ref="S29:S40" si="8">Q29/R29</f>
        <v>0.00277059129117369</v>
      </c>
      <c r="T29" s="3">
        <v>0.01</v>
      </c>
      <c r="U29" s="18">
        <f t="shared" ref="U29:U40" si="9">S29*T29</f>
        <v>2.77059129117369e-5</v>
      </c>
      <c r="V29" s="17"/>
      <c r="W29" s="3"/>
      <c r="X29" s="18"/>
      <c r="Y29" s="19">
        <v>0.02</v>
      </c>
      <c r="Z29" s="3">
        <v>0.21</v>
      </c>
      <c r="AA29" s="20">
        <f t="shared" ref="AA29:AA40" si="10">Y29*Z29</f>
        <v>0.0042</v>
      </c>
      <c r="AB29" s="3">
        <v>0.01</v>
      </c>
      <c r="AC29" s="3">
        <v>0.29</v>
      </c>
      <c r="AD29" s="20">
        <f t="shared" ref="AD29:AD40" si="11">AB29*AC29</f>
        <v>0.0029</v>
      </c>
      <c r="AE29" s="17"/>
      <c r="AF29" s="3"/>
      <c r="AG29" s="18"/>
      <c r="AH29" s="17"/>
      <c r="AI29" s="3"/>
      <c r="AJ29" s="18"/>
      <c r="AK29" s="1">
        <v>0.1</v>
      </c>
      <c r="AL29" s="20">
        <v>0.11</v>
      </c>
      <c r="AM29" s="20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0.0219277059129117</v>
      </c>
      <c r="AR29" s="25">
        <f t="shared" ref="AR29:AR40" si="15">$B$29/12</f>
        <v>119.491875</v>
      </c>
      <c r="AS29" s="1">
        <f t="shared" ref="AS29:AS40" si="16">$B$31</f>
        <v>0.24</v>
      </c>
      <c r="AT29" s="2">
        <f>$E$4/12</f>
        <v>13.1666666666667</v>
      </c>
      <c r="AU29" s="1">
        <f t="shared" ref="AU29:AU40" si="17">AT29*10000*AS29*0.67*AR29*AQ29</f>
        <v>55474.5079969956</v>
      </c>
    </row>
    <row r="30" s="1" customFormat="1" spans="1:47">
      <c r="A30" s="6" t="s">
        <v>110</v>
      </c>
      <c r="B30" s="6">
        <v>1</v>
      </c>
      <c r="C30" s="9">
        <v>1</v>
      </c>
      <c r="D30" s="12">
        <v>-12.7362651235484</v>
      </c>
      <c r="E30" s="13">
        <f t="shared" ref="E30:E41" si="18">D29</f>
        <v>-13.4</v>
      </c>
      <c r="F30" s="9" t="s">
        <v>109</v>
      </c>
      <c r="G30" s="6">
        <v>2</v>
      </c>
      <c r="H30" s="11">
        <f t="shared" si="0"/>
        <v>-12.7362651235484</v>
      </c>
      <c r="I30" s="11">
        <f t="shared" si="1"/>
        <v>260.413734876452</v>
      </c>
      <c r="J30" s="11">
        <f t="shared" si="2"/>
        <v>0.00304835475073179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2.38652686851759</v>
      </c>
      <c r="P30" s="11">
        <f t="shared" si="5"/>
        <v>0.00727498051739467</v>
      </c>
      <c r="Q30" s="16">
        <f t="shared" si="6"/>
        <v>0.00174599532417472</v>
      </c>
      <c r="R30" s="11">
        <f t="shared" si="7"/>
        <v>0.2867805</v>
      </c>
      <c r="S30" s="17">
        <f t="shared" si="8"/>
        <v>0.0060882637563388</v>
      </c>
      <c r="T30" s="3">
        <v>0.01</v>
      </c>
      <c r="U30" s="18">
        <f t="shared" si="9"/>
        <v>6.0882637563388e-5</v>
      </c>
      <c r="V30" s="17"/>
      <c r="W30" s="3"/>
      <c r="X30" s="18"/>
      <c r="Y30" s="19">
        <v>0.02</v>
      </c>
      <c r="Z30" s="3">
        <v>0.21</v>
      </c>
      <c r="AA30" s="20">
        <f t="shared" si="10"/>
        <v>0.0042</v>
      </c>
      <c r="AB30" s="3">
        <v>0.01</v>
      </c>
      <c r="AC30" s="3">
        <v>0.29</v>
      </c>
      <c r="AD30" s="20">
        <f t="shared" si="11"/>
        <v>0.0029</v>
      </c>
      <c r="AE30" s="17"/>
      <c r="AF30" s="3"/>
      <c r="AG30" s="18"/>
      <c r="AH30" s="17"/>
      <c r="AI30" s="3"/>
      <c r="AJ30" s="18"/>
      <c r="AK30" s="20">
        <v>0.1</v>
      </c>
      <c r="AL30" s="20">
        <v>0.11</v>
      </c>
      <c r="AM30" s="20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0.0219608826375634</v>
      </c>
      <c r="AR30" s="25">
        <f t="shared" si="15"/>
        <v>119.491875</v>
      </c>
      <c r="AS30" s="1">
        <f t="shared" si="16"/>
        <v>0.24</v>
      </c>
      <c r="AT30" s="2">
        <f>$E$4/12</f>
        <v>13.1666666666667</v>
      </c>
      <c r="AU30" s="1">
        <f t="shared" si="17"/>
        <v>55558.4411947643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2">
        <v>-8.64472652942857</v>
      </c>
      <c r="E31" s="13">
        <f t="shared" si="18"/>
        <v>-12.7362651235484</v>
      </c>
      <c r="F31" s="9" t="s">
        <v>109</v>
      </c>
      <c r="G31" s="6">
        <v>3</v>
      </c>
      <c r="H31" s="11">
        <f t="shared" si="0"/>
        <v>-8.64472652942857</v>
      </c>
      <c r="I31" s="11">
        <f t="shared" si="1"/>
        <v>264.505273470571</v>
      </c>
      <c r="J31" s="11">
        <f t="shared" si="2"/>
        <v>0.00543560015139751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3.57417063800019</v>
      </c>
      <c r="P31" s="11">
        <f t="shared" si="5"/>
        <v>0.0194277624610344</v>
      </c>
      <c r="Q31" s="16">
        <f t="shared" si="6"/>
        <v>0.00466266299064825</v>
      </c>
      <c r="R31" s="11">
        <f t="shared" si="7"/>
        <v>0.2867805</v>
      </c>
      <c r="S31" s="17">
        <f t="shared" si="8"/>
        <v>0.0162586472603551</v>
      </c>
      <c r="T31" s="3">
        <v>0.01</v>
      </c>
      <c r="U31" s="18">
        <f t="shared" si="9"/>
        <v>0.000162586472603551</v>
      </c>
      <c r="V31" s="17"/>
      <c r="W31" s="3"/>
      <c r="X31" s="18"/>
      <c r="Y31" s="19">
        <v>0.02</v>
      </c>
      <c r="Z31" s="3">
        <v>0.21</v>
      </c>
      <c r="AA31" s="20">
        <f t="shared" si="10"/>
        <v>0.0042</v>
      </c>
      <c r="AB31" s="3">
        <v>0.01</v>
      </c>
      <c r="AC31" s="3">
        <v>0.29</v>
      </c>
      <c r="AD31" s="20">
        <f t="shared" si="11"/>
        <v>0.0029</v>
      </c>
      <c r="AE31" s="17"/>
      <c r="AF31" s="3"/>
      <c r="AG31" s="18"/>
      <c r="AH31" s="17"/>
      <c r="AI31" s="3"/>
      <c r="AJ31" s="18"/>
      <c r="AK31" s="1">
        <v>0.1</v>
      </c>
      <c r="AL31" s="20">
        <v>0.11</v>
      </c>
      <c r="AM31" s="20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0.0220625864726035</v>
      </c>
      <c r="AR31" s="25">
        <f t="shared" si="15"/>
        <v>119.491875</v>
      </c>
      <c r="AS31" s="1">
        <f t="shared" si="16"/>
        <v>0.24</v>
      </c>
      <c r="AT31" s="2">
        <f>$E$4/12</f>
        <v>13.1666666666667</v>
      </c>
      <c r="AU31" s="1">
        <f t="shared" si="17"/>
        <v>55815.739894075</v>
      </c>
    </row>
    <row r="32" s="1" customFormat="1" spans="1:47">
      <c r="A32" s="6"/>
      <c r="B32" s="6"/>
      <c r="C32" s="9">
        <v>3</v>
      </c>
      <c r="D32" s="12">
        <v>1.55160067506452</v>
      </c>
      <c r="E32" s="13">
        <f t="shared" si="18"/>
        <v>-8.64472652942857</v>
      </c>
      <c r="F32" s="9" t="s">
        <v>109</v>
      </c>
      <c r="G32" s="6">
        <v>4</v>
      </c>
      <c r="H32" s="11">
        <f t="shared" si="0"/>
        <v>1.55160067506452</v>
      </c>
      <c r="I32" s="11">
        <f t="shared" si="1"/>
        <v>274.701600675064</v>
      </c>
      <c r="J32" s="11">
        <f t="shared" si="2"/>
        <v>0.0213131949580608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4.74966162553916</v>
      </c>
      <c r="P32" s="11">
        <f t="shared" si="5"/>
        <v>0.101230464209936</v>
      </c>
      <c r="Q32" s="16">
        <f t="shared" si="6"/>
        <v>0.0242953114103847</v>
      </c>
      <c r="R32" s="11">
        <f t="shared" si="7"/>
        <v>0.2867805</v>
      </c>
      <c r="S32" s="17">
        <f t="shared" si="8"/>
        <v>0.0847174456086962</v>
      </c>
      <c r="T32" s="3">
        <v>0.01</v>
      </c>
      <c r="U32" s="18">
        <f t="shared" si="9"/>
        <v>0.000847174456086962</v>
      </c>
      <c r="V32" s="17"/>
      <c r="W32" s="3"/>
      <c r="X32" s="18"/>
      <c r="Y32" s="19">
        <v>0.02</v>
      </c>
      <c r="Z32" s="3">
        <v>0.21</v>
      </c>
      <c r="AA32" s="20">
        <f t="shared" si="10"/>
        <v>0.0042</v>
      </c>
      <c r="AB32" s="3">
        <v>0.01</v>
      </c>
      <c r="AC32" s="3">
        <v>0.29</v>
      </c>
      <c r="AD32" s="20">
        <f t="shared" si="11"/>
        <v>0.0029</v>
      </c>
      <c r="AE32" s="17"/>
      <c r="AF32" s="3"/>
      <c r="AG32" s="18"/>
      <c r="AH32" s="17"/>
      <c r="AI32" s="3"/>
      <c r="AJ32" s="18"/>
      <c r="AK32" s="20">
        <v>0.1</v>
      </c>
      <c r="AL32" s="20">
        <v>0.11</v>
      </c>
      <c r="AM32" s="20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0.022747174456087</v>
      </c>
      <c r="AR32" s="25">
        <f t="shared" si="15"/>
        <v>119.491875</v>
      </c>
      <c r="AS32" s="1">
        <f t="shared" si="16"/>
        <v>0.24</v>
      </c>
      <c r="AT32" s="2">
        <f>$E$4/12</f>
        <v>13.1666666666667</v>
      </c>
      <c r="AU32" s="1">
        <f t="shared" si="17"/>
        <v>57547.6666955028</v>
      </c>
    </row>
    <row r="33" s="1" customFormat="1" spans="1:47">
      <c r="A33" s="6"/>
      <c r="B33" s="6"/>
      <c r="C33" s="9">
        <v>4</v>
      </c>
      <c r="D33" s="12">
        <v>10.9763292147</v>
      </c>
      <c r="E33" s="13">
        <f t="shared" si="18"/>
        <v>1.55160067506452</v>
      </c>
      <c r="F33" s="9" t="s">
        <v>109</v>
      </c>
      <c r="G33" s="6">
        <v>5</v>
      </c>
      <c r="H33" s="11">
        <f t="shared" si="0"/>
        <v>10.9763292147</v>
      </c>
      <c r="I33" s="11">
        <f t="shared" si="1"/>
        <v>284.1263292147</v>
      </c>
      <c r="J33" s="11">
        <f t="shared" si="2"/>
        <v>0.0690663836162347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4.41600960326276</v>
      </c>
      <c r="O33" s="11">
        <f t="shared" si="19"/>
        <v>1.42734030806646</v>
      </c>
      <c r="P33" s="11">
        <f t="shared" si="5"/>
        <v>0.0985812332678328</v>
      </c>
      <c r="Q33" s="16">
        <f t="shared" si="6"/>
        <v>0.0236594959842799</v>
      </c>
      <c r="R33" s="11">
        <f t="shared" si="7"/>
        <v>0.2867805</v>
      </c>
      <c r="S33" s="17">
        <f t="shared" si="8"/>
        <v>0.0825003652071179</v>
      </c>
      <c r="T33" s="3">
        <v>0.01</v>
      </c>
      <c r="U33" s="18">
        <f t="shared" si="9"/>
        <v>0.000825003652071179</v>
      </c>
      <c r="V33" s="17"/>
      <c r="W33" s="3"/>
      <c r="X33" s="18"/>
      <c r="Y33" s="19">
        <v>0.04</v>
      </c>
      <c r="Z33" s="3">
        <v>0.21</v>
      </c>
      <c r="AA33" s="20">
        <f t="shared" si="10"/>
        <v>0.0084</v>
      </c>
      <c r="AB33" s="3">
        <v>0.015</v>
      </c>
      <c r="AC33" s="3">
        <v>0.29</v>
      </c>
      <c r="AD33" s="20">
        <f t="shared" si="11"/>
        <v>0.00435</v>
      </c>
      <c r="AE33" s="17"/>
      <c r="AF33" s="3"/>
      <c r="AG33" s="18"/>
      <c r="AH33" s="17"/>
      <c r="AI33" s="3"/>
      <c r="AJ33" s="18"/>
      <c r="AK33" s="1">
        <v>0.1</v>
      </c>
      <c r="AL33" s="20">
        <v>0.11</v>
      </c>
      <c r="AM33" s="20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0.0302750036520712</v>
      </c>
      <c r="AR33" s="25">
        <f t="shared" si="15"/>
        <v>119.491875</v>
      </c>
      <c r="AS33" s="1">
        <f t="shared" si="16"/>
        <v>0.24</v>
      </c>
      <c r="AT33" s="2">
        <f>$E$4/12</f>
        <v>13.1666666666667</v>
      </c>
      <c r="AU33" s="1">
        <f t="shared" si="17"/>
        <v>76592.1861081215</v>
      </c>
    </row>
    <row r="34" s="1" customFormat="1" spans="1:47">
      <c r="A34" s="6"/>
      <c r="B34" s="6"/>
      <c r="C34" s="9">
        <v>5</v>
      </c>
      <c r="D34" s="12">
        <v>12.4423382812581</v>
      </c>
      <c r="E34" s="13">
        <f t="shared" si="18"/>
        <v>10.9763292147</v>
      </c>
      <c r="F34" s="9" t="s">
        <v>111</v>
      </c>
      <c r="G34" s="6">
        <v>6</v>
      </c>
      <c r="H34" s="11">
        <f t="shared" si="0"/>
        <v>12.4423382812581</v>
      </c>
      <c r="I34" s="11">
        <f t="shared" si="1"/>
        <v>285.592338281258</v>
      </c>
      <c r="J34" s="11">
        <f t="shared" si="2"/>
        <v>0.0823501013011364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2.52367782479863</v>
      </c>
      <c r="P34" s="11">
        <f t="shared" si="5"/>
        <v>0.207825124523599</v>
      </c>
      <c r="Q34" s="16">
        <f t="shared" si="6"/>
        <v>0.0498780298856637</v>
      </c>
      <c r="R34" s="11">
        <f t="shared" si="7"/>
        <v>0.2867805</v>
      </c>
      <c r="S34" s="17">
        <f t="shared" si="8"/>
        <v>0.173924063475947</v>
      </c>
      <c r="T34" s="3">
        <v>0.01</v>
      </c>
      <c r="U34" s="18">
        <f t="shared" si="9"/>
        <v>0.00173924063475947</v>
      </c>
      <c r="V34" s="17"/>
      <c r="W34" s="3"/>
      <c r="X34" s="18"/>
      <c r="Y34" s="19">
        <v>0.04</v>
      </c>
      <c r="Z34" s="3">
        <v>0.21</v>
      </c>
      <c r="AA34" s="20">
        <f t="shared" si="10"/>
        <v>0.0084</v>
      </c>
      <c r="AB34" s="3">
        <v>0.015</v>
      </c>
      <c r="AC34" s="3">
        <v>0.29</v>
      </c>
      <c r="AD34" s="20">
        <f t="shared" si="11"/>
        <v>0.00435</v>
      </c>
      <c r="AE34" s="17"/>
      <c r="AF34" s="3"/>
      <c r="AG34" s="18"/>
      <c r="AH34" s="17"/>
      <c r="AI34" s="3"/>
      <c r="AJ34" s="18"/>
      <c r="AK34" s="20">
        <v>0.1</v>
      </c>
      <c r="AL34" s="20">
        <v>0.11</v>
      </c>
      <c r="AM34" s="20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0.0311892406347595</v>
      </c>
      <c r="AR34" s="25">
        <f t="shared" si="15"/>
        <v>119.491875</v>
      </c>
      <c r="AS34" s="1">
        <f t="shared" si="16"/>
        <v>0.24</v>
      </c>
      <c r="AT34" s="2">
        <f>$E$4/12</f>
        <v>13.1666666666667</v>
      </c>
      <c r="AU34" s="1">
        <f t="shared" si="17"/>
        <v>78905.0977737886</v>
      </c>
    </row>
    <row r="35" s="1" customFormat="1" spans="1:47">
      <c r="A35" s="6"/>
      <c r="B35" s="6"/>
      <c r="C35" s="9">
        <v>6</v>
      </c>
      <c r="D35" s="12">
        <v>17.4096791523333</v>
      </c>
      <c r="E35" s="13">
        <f t="shared" si="18"/>
        <v>12.4423382812581</v>
      </c>
      <c r="F35" s="9" t="s">
        <v>109</v>
      </c>
      <c r="G35" s="6">
        <v>7</v>
      </c>
      <c r="H35" s="11">
        <f t="shared" si="0"/>
        <v>17.4096791523333</v>
      </c>
      <c r="I35" s="11">
        <f t="shared" si="1"/>
        <v>290.559679152333</v>
      </c>
      <c r="J35" s="11">
        <f t="shared" si="2"/>
        <v>0.147500426285233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3.51077145027503</v>
      </c>
      <c r="P35" s="11">
        <f t="shared" si="5"/>
        <v>0.517840285505593</v>
      </c>
      <c r="Q35" s="16">
        <f t="shared" si="6"/>
        <v>0.124281668521342</v>
      </c>
      <c r="R35" s="11">
        <f t="shared" si="7"/>
        <v>0.2867805</v>
      </c>
      <c r="S35" s="17">
        <f t="shared" si="8"/>
        <v>0.433368616490111</v>
      </c>
      <c r="T35" s="3">
        <v>0.01</v>
      </c>
      <c r="U35" s="18">
        <f t="shared" si="9"/>
        <v>0.00433368616490111</v>
      </c>
      <c r="V35" s="17"/>
      <c r="W35" s="3"/>
      <c r="X35" s="18"/>
      <c r="Y35" s="19">
        <v>0.04</v>
      </c>
      <c r="Z35" s="3">
        <v>0.21</v>
      </c>
      <c r="AA35" s="20">
        <f t="shared" si="10"/>
        <v>0.0084</v>
      </c>
      <c r="AB35" s="3">
        <v>0.015</v>
      </c>
      <c r="AC35" s="3">
        <v>0.29</v>
      </c>
      <c r="AD35" s="20">
        <f t="shared" si="11"/>
        <v>0.00435</v>
      </c>
      <c r="AE35" s="17"/>
      <c r="AF35" s="3"/>
      <c r="AG35" s="18"/>
      <c r="AH35" s="17"/>
      <c r="AI35" s="3"/>
      <c r="AJ35" s="18"/>
      <c r="AK35" s="1">
        <v>0.1</v>
      </c>
      <c r="AL35" s="20">
        <v>0.11</v>
      </c>
      <c r="AM35" s="20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0.0337836861649011</v>
      </c>
      <c r="AR35" s="25">
        <f t="shared" si="15"/>
        <v>119.491875</v>
      </c>
      <c r="AS35" s="1">
        <f t="shared" si="16"/>
        <v>0.24</v>
      </c>
      <c r="AT35" s="2">
        <f>$E$4/12</f>
        <v>13.1666666666667</v>
      </c>
      <c r="AU35" s="1">
        <f t="shared" si="17"/>
        <v>85468.7387620994</v>
      </c>
    </row>
    <row r="36" s="1" customFormat="1" spans="1:47">
      <c r="A36" s="6"/>
      <c r="B36" s="6"/>
      <c r="C36" s="9">
        <v>7</v>
      </c>
      <c r="D36" s="12">
        <v>20.8856461341936</v>
      </c>
      <c r="E36" s="13">
        <f t="shared" si="18"/>
        <v>17.4096791523333</v>
      </c>
      <c r="F36" s="9" t="s">
        <v>109</v>
      </c>
      <c r="G36" s="6">
        <v>8</v>
      </c>
      <c r="H36" s="11">
        <f t="shared" si="0"/>
        <v>20.8856461341936</v>
      </c>
      <c r="I36" s="11">
        <f t="shared" si="1"/>
        <v>294.035646134194</v>
      </c>
      <c r="J36" s="11">
        <f t="shared" si="2"/>
        <v>0.219198518565678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4.18784991476944</v>
      </c>
      <c r="P36" s="11">
        <f t="shared" si="5"/>
        <v>0.917970497292862</v>
      </c>
      <c r="Q36" s="16">
        <f t="shared" si="6"/>
        <v>0.220312919350287</v>
      </c>
      <c r="R36" s="11">
        <f t="shared" si="7"/>
        <v>0.2867805</v>
      </c>
      <c r="S36" s="17">
        <f t="shared" si="8"/>
        <v>0.768228381463478</v>
      </c>
      <c r="T36" s="3">
        <v>0.01</v>
      </c>
      <c r="U36" s="18">
        <f t="shared" si="9"/>
        <v>0.00768228381463478</v>
      </c>
      <c r="V36" s="17"/>
      <c r="W36" s="3"/>
      <c r="X36" s="18"/>
      <c r="Y36" s="19">
        <v>0.04</v>
      </c>
      <c r="Z36" s="3">
        <v>0.21</v>
      </c>
      <c r="AA36" s="20">
        <f t="shared" si="10"/>
        <v>0.0084</v>
      </c>
      <c r="AB36" s="3">
        <v>0.015</v>
      </c>
      <c r="AC36" s="3">
        <v>0.29</v>
      </c>
      <c r="AD36" s="20">
        <f t="shared" si="11"/>
        <v>0.00435</v>
      </c>
      <c r="AE36" s="17"/>
      <c r="AF36" s="3"/>
      <c r="AG36" s="18"/>
      <c r="AH36" s="17"/>
      <c r="AI36" s="3"/>
      <c r="AJ36" s="18"/>
      <c r="AK36" s="20">
        <v>0.1</v>
      </c>
      <c r="AL36" s="20">
        <v>0.11</v>
      </c>
      <c r="AM36" s="20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0.0371322838146348</v>
      </c>
      <c r="AR36" s="25">
        <f t="shared" si="15"/>
        <v>119.491875</v>
      </c>
      <c r="AS36" s="1">
        <f t="shared" si="16"/>
        <v>0.24</v>
      </c>
      <c r="AT36" s="2">
        <f>$E$4/12</f>
        <v>13.1666666666667</v>
      </c>
      <c r="AU36" s="1">
        <f t="shared" si="17"/>
        <v>93940.2956060595</v>
      </c>
    </row>
    <row r="37" s="1" customFormat="1" spans="1:47">
      <c r="A37" s="6"/>
      <c r="B37" s="6"/>
      <c r="C37" s="9">
        <v>8</v>
      </c>
      <c r="D37" s="12">
        <v>20.5634183248387</v>
      </c>
      <c r="E37" s="13">
        <f t="shared" si="18"/>
        <v>20.8856461341936</v>
      </c>
      <c r="F37" s="9" t="s">
        <v>109</v>
      </c>
      <c r="G37" s="6">
        <v>9</v>
      </c>
      <c r="H37" s="11">
        <f t="shared" si="0"/>
        <v>20.5634183248387</v>
      </c>
      <c r="I37" s="11">
        <f t="shared" si="1"/>
        <v>293.713418324839</v>
      </c>
      <c r="J37" s="11">
        <f t="shared" si="2"/>
        <v>0.211378140685336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4.46479816747657</v>
      </c>
      <c r="P37" s="11">
        <f t="shared" si="5"/>
        <v>0.943760735176493</v>
      </c>
      <c r="Q37" s="16">
        <f t="shared" si="6"/>
        <v>0.226502576442358</v>
      </c>
      <c r="R37" s="11">
        <f t="shared" si="7"/>
        <v>0.2867805</v>
      </c>
      <c r="S37" s="17">
        <f t="shared" si="8"/>
        <v>0.789811637968266</v>
      </c>
      <c r="T37" s="3">
        <v>0.01</v>
      </c>
      <c r="U37" s="18">
        <f t="shared" si="9"/>
        <v>0.00789811637968266</v>
      </c>
      <c r="V37" s="17"/>
      <c r="W37" s="3"/>
      <c r="X37" s="18"/>
      <c r="Y37" s="19">
        <v>0.04</v>
      </c>
      <c r="Z37" s="3">
        <v>0.21</v>
      </c>
      <c r="AA37" s="20">
        <f t="shared" si="10"/>
        <v>0.0084</v>
      </c>
      <c r="AB37" s="3">
        <v>0.015</v>
      </c>
      <c r="AC37" s="3">
        <v>0.29</v>
      </c>
      <c r="AD37" s="20">
        <f t="shared" si="11"/>
        <v>0.00435</v>
      </c>
      <c r="AE37" s="17"/>
      <c r="AF37" s="3"/>
      <c r="AG37" s="18"/>
      <c r="AH37" s="17"/>
      <c r="AI37" s="3"/>
      <c r="AJ37" s="18"/>
      <c r="AK37" s="1">
        <v>0.1</v>
      </c>
      <c r="AL37" s="20">
        <v>0.11</v>
      </c>
      <c r="AM37" s="20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0.0373481163796827</v>
      </c>
      <c r="AR37" s="25">
        <f t="shared" si="15"/>
        <v>119.491875</v>
      </c>
      <c r="AS37" s="1">
        <f t="shared" si="16"/>
        <v>0.24</v>
      </c>
      <c r="AT37" s="2">
        <f>$E$4/12</f>
        <v>13.1666666666667</v>
      </c>
      <c r="AU37" s="1">
        <f t="shared" si="17"/>
        <v>94486.3265225317</v>
      </c>
    </row>
    <row r="38" s="1" customFormat="1" spans="1:47">
      <c r="A38" s="6"/>
      <c r="B38" s="6"/>
      <c r="C38" s="9">
        <v>9</v>
      </c>
      <c r="D38" s="12">
        <v>15.0312038963333</v>
      </c>
      <c r="E38" s="13">
        <f t="shared" si="18"/>
        <v>20.5634183248387</v>
      </c>
      <c r="F38" s="9" t="s">
        <v>109</v>
      </c>
      <c r="G38" s="6">
        <v>10</v>
      </c>
      <c r="H38" s="11">
        <f t="shared" si="0"/>
        <v>15.0312038963333</v>
      </c>
      <c r="I38" s="11">
        <f t="shared" si="1"/>
        <v>288.181203896333</v>
      </c>
      <c r="J38" s="11">
        <f t="shared" si="2"/>
        <v>0.11186085787254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4.71595618230008</v>
      </c>
      <c r="P38" s="11">
        <f t="shared" si="5"/>
        <v>0.527530904241396</v>
      </c>
      <c r="Q38" s="16">
        <f t="shared" si="6"/>
        <v>0.126607417017935</v>
      </c>
      <c r="R38" s="11">
        <f t="shared" si="7"/>
        <v>0.2867805</v>
      </c>
      <c r="S38" s="17">
        <f t="shared" si="8"/>
        <v>0.441478472273864</v>
      </c>
      <c r="T38" s="3">
        <v>0.01</v>
      </c>
      <c r="U38" s="18">
        <f t="shared" si="9"/>
        <v>0.00441478472273864</v>
      </c>
      <c r="V38" s="17"/>
      <c r="W38" s="3"/>
      <c r="X38" s="18"/>
      <c r="Y38" s="19">
        <v>0.02</v>
      </c>
      <c r="Z38" s="3">
        <v>0.21</v>
      </c>
      <c r="AA38" s="20">
        <f t="shared" si="10"/>
        <v>0.0042</v>
      </c>
      <c r="AB38" s="3">
        <v>0.01</v>
      </c>
      <c r="AC38" s="3">
        <v>0.29</v>
      </c>
      <c r="AD38" s="20">
        <f t="shared" si="11"/>
        <v>0.0029</v>
      </c>
      <c r="AE38" s="17"/>
      <c r="AF38" s="3"/>
      <c r="AG38" s="18"/>
      <c r="AH38" s="17"/>
      <c r="AI38" s="3"/>
      <c r="AJ38" s="18"/>
      <c r="AK38" s="20">
        <v>0.1</v>
      </c>
      <c r="AL38" s="20">
        <v>0.11</v>
      </c>
      <c r="AM38" s="20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0.0263147847227386</v>
      </c>
      <c r="AR38" s="25">
        <f t="shared" si="15"/>
        <v>119.491875</v>
      </c>
      <c r="AS38" s="1">
        <f t="shared" si="16"/>
        <v>0.24</v>
      </c>
      <c r="AT38" s="2">
        <f>$E$4/12</f>
        <v>13.1666666666667</v>
      </c>
      <c r="AU38" s="1">
        <f t="shared" si="17"/>
        <v>66573.2996118488</v>
      </c>
    </row>
    <row r="39" s="1" customFormat="1" spans="1:47">
      <c r="A39" s="6"/>
      <c r="B39" s="6"/>
      <c r="C39" s="9">
        <v>10</v>
      </c>
      <c r="D39" s="12">
        <v>5.92003939170968</v>
      </c>
      <c r="E39" s="13">
        <f t="shared" si="18"/>
        <v>15.0312038963333</v>
      </c>
      <c r="F39" s="9" t="s">
        <v>109</v>
      </c>
      <c r="G39" s="6">
        <v>11</v>
      </c>
      <c r="H39" s="11">
        <f t="shared" si="0"/>
        <v>5.92003939170968</v>
      </c>
      <c r="I39" s="11">
        <f t="shared" si="1"/>
        <v>279.07003939171</v>
      </c>
      <c r="J39" s="11">
        <f t="shared" si="2"/>
        <v>0.0371203807393186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3.97900401415575</v>
      </c>
      <c r="O39" s="11">
        <f t="shared" si="19"/>
        <v>1.40434001390293</v>
      </c>
      <c r="P39" s="11">
        <f t="shared" si="5"/>
        <v>0.0521296360035369</v>
      </c>
      <c r="Q39" s="16">
        <f t="shared" si="6"/>
        <v>0.0125111126408489</v>
      </c>
      <c r="R39" s="11">
        <f t="shared" si="7"/>
        <v>0.2867805</v>
      </c>
      <c r="S39" s="17">
        <f t="shared" si="8"/>
        <v>0.0436260925720154</v>
      </c>
      <c r="T39" s="3">
        <v>0.01</v>
      </c>
      <c r="U39" s="18">
        <f t="shared" si="9"/>
        <v>0.000436260925720154</v>
      </c>
      <c r="V39" s="17"/>
      <c r="W39" s="3"/>
      <c r="X39" s="18"/>
      <c r="Y39" s="19">
        <v>0.02</v>
      </c>
      <c r="Z39" s="3">
        <v>0.21</v>
      </c>
      <c r="AA39" s="20">
        <f t="shared" si="10"/>
        <v>0.0042</v>
      </c>
      <c r="AB39" s="3">
        <v>0.01</v>
      </c>
      <c r="AC39" s="3">
        <v>0.29</v>
      </c>
      <c r="AD39" s="20">
        <f t="shared" si="11"/>
        <v>0.0029</v>
      </c>
      <c r="AE39" s="17"/>
      <c r="AF39" s="3"/>
      <c r="AG39" s="18"/>
      <c r="AH39" s="17"/>
      <c r="AI39" s="3"/>
      <c r="AJ39" s="18"/>
      <c r="AK39" s="1">
        <v>0.1</v>
      </c>
      <c r="AL39" s="20">
        <v>0.11</v>
      </c>
      <c r="AM39" s="20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0.0223362609257202</v>
      </c>
      <c r="AR39" s="25">
        <f t="shared" si="15"/>
        <v>119.491875</v>
      </c>
      <c r="AS39" s="1">
        <f t="shared" si="16"/>
        <v>0.24</v>
      </c>
      <c r="AT39" s="2">
        <f>$E$4/12</f>
        <v>13.1666666666667</v>
      </c>
      <c r="AU39" s="1">
        <f t="shared" si="17"/>
        <v>56508.1039607169</v>
      </c>
    </row>
    <row r="40" s="1" customFormat="1" spans="1:48">
      <c r="A40" s="6"/>
      <c r="B40" s="6"/>
      <c r="C40" s="9">
        <v>11</v>
      </c>
      <c r="D40" s="12">
        <v>-3.53050739013333</v>
      </c>
      <c r="E40" s="13">
        <f t="shared" si="18"/>
        <v>5.92003939170968</v>
      </c>
      <c r="F40" s="9" t="s">
        <v>111</v>
      </c>
      <c r="G40" s="6">
        <v>12</v>
      </c>
      <c r="H40" s="11">
        <f t="shared" si="0"/>
        <v>-3.53050739013333</v>
      </c>
      <c r="I40" s="11">
        <f t="shared" si="1"/>
        <v>269.619492609867</v>
      </c>
      <c r="J40" s="11">
        <f t="shared" si="2"/>
        <v>0.0109267900496192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2.5471291278994</v>
      </c>
      <c r="P40" s="11">
        <f t="shared" si="5"/>
        <v>0.0278319452098264</v>
      </c>
      <c r="Q40" s="16">
        <f t="shared" si="6"/>
        <v>0.00667966685035834</v>
      </c>
      <c r="R40" s="11">
        <f t="shared" si="7"/>
        <v>0.2867805</v>
      </c>
      <c r="S40" s="17">
        <f t="shared" si="8"/>
        <v>0.0232919143747861</v>
      </c>
      <c r="T40" s="3">
        <v>0.01</v>
      </c>
      <c r="U40" s="18">
        <f t="shared" si="9"/>
        <v>0.000232919143747861</v>
      </c>
      <c r="V40" s="17"/>
      <c r="W40" s="3"/>
      <c r="X40" s="18"/>
      <c r="Y40" s="19">
        <v>0.02</v>
      </c>
      <c r="Z40" s="3">
        <v>0.21</v>
      </c>
      <c r="AA40" s="20">
        <f t="shared" si="10"/>
        <v>0.0042</v>
      </c>
      <c r="AB40" s="3">
        <v>0.01</v>
      </c>
      <c r="AC40" s="3">
        <v>0.29</v>
      </c>
      <c r="AD40" s="20">
        <f t="shared" si="11"/>
        <v>0.0029</v>
      </c>
      <c r="AE40" s="17"/>
      <c r="AF40" s="3"/>
      <c r="AG40" s="18"/>
      <c r="AH40" s="17"/>
      <c r="AI40" s="3"/>
      <c r="AJ40" s="18"/>
      <c r="AK40" s="20">
        <v>0.1</v>
      </c>
      <c r="AL40" s="20">
        <v>0.11</v>
      </c>
      <c r="AM40" s="20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0.0221329191437479</v>
      </c>
      <c r="AR40" s="25">
        <f t="shared" si="15"/>
        <v>119.491875</v>
      </c>
      <c r="AS40" s="1">
        <f t="shared" si="16"/>
        <v>0.24</v>
      </c>
      <c r="AT40" s="2">
        <f>$E$4/12</f>
        <v>13.1666666666667</v>
      </c>
      <c r="AU40" s="1">
        <f t="shared" si="17"/>
        <v>55993.6732512324</v>
      </c>
      <c r="AV40" s="1">
        <f>SUM(AU29:AU40)</f>
        <v>832864.077377736</v>
      </c>
    </row>
    <row r="41" s="1" customFormat="1" spans="1:46">
      <c r="A41" s="6"/>
      <c r="B41" s="6"/>
      <c r="C41" s="9">
        <v>12</v>
      </c>
      <c r="D41" s="12">
        <v>-10.2425965959677</v>
      </c>
      <c r="E41" s="13">
        <f t="shared" si="18"/>
        <v>-3.53050739013333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5" t="s">
        <v>79</v>
      </c>
      <c r="T42" s="15"/>
      <c r="U42" s="15"/>
      <c r="V42" s="15" t="s">
        <v>80</v>
      </c>
      <c r="W42" s="15"/>
      <c r="X42" s="15"/>
      <c r="Y42" s="15" t="s">
        <v>81</v>
      </c>
      <c r="Z42" s="15"/>
      <c r="AA42" s="15"/>
      <c r="AB42" s="15" t="s">
        <v>82</v>
      </c>
      <c r="AC42" s="15"/>
      <c r="AD42" s="15"/>
      <c r="AE42" s="15" t="s">
        <v>83</v>
      </c>
      <c r="AF42" s="15"/>
      <c r="AG42" s="15"/>
      <c r="AH42" s="15" t="s">
        <v>84</v>
      </c>
      <c r="AI42" s="15"/>
      <c r="AJ42" s="15"/>
      <c r="AK42" s="21" t="s">
        <v>85</v>
      </c>
      <c r="AL42" s="22"/>
      <c r="AM42" s="23"/>
      <c r="AN42" s="15" t="s">
        <v>86</v>
      </c>
      <c r="AO42" s="15"/>
      <c r="AP42" s="15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4" t="s">
        <v>93</v>
      </c>
      <c r="L43" s="14" t="s">
        <v>94</v>
      </c>
      <c r="M43" s="6" t="s">
        <v>95</v>
      </c>
      <c r="N43" s="14" t="s">
        <v>96</v>
      </c>
      <c r="O43" s="6" t="s">
        <v>97</v>
      </c>
      <c r="P43" s="6" t="s">
        <v>98</v>
      </c>
      <c r="Q43" s="14" t="s">
        <v>99</v>
      </c>
      <c r="R43" s="14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4" t="s">
        <v>101</v>
      </c>
      <c r="AO43" s="24" t="s">
        <v>102</v>
      </c>
      <c r="AP43" s="24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-13.4</v>
      </c>
      <c r="E44" s="9"/>
      <c r="F44" s="9"/>
      <c r="G44" s="6">
        <v>1</v>
      </c>
      <c r="H44" s="11">
        <f t="shared" ref="H44:H55" si="20">E45</f>
        <v>-13.4</v>
      </c>
      <c r="I44" s="11">
        <f t="shared" ref="I44:I55" si="21">H44+273.15</f>
        <v>259.75</v>
      </c>
      <c r="J44" s="11">
        <f t="shared" ref="J44:J55" si="22">EXP(($C$18*(I44-$C$16))/($C$19*I44*$C$16))</f>
        <v>0.00277059129117369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0.0024693425912583</v>
      </c>
      <c r="Q44" s="16">
        <f t="shared" ref="Q44:Q55" si="26">P44*$B$46</f>
        <v>0.000321014536863579</v>
      </c>
      <c r="R44" s="11">
        <f t="shared" ref="R44:R55" si="27">L44*$B$46</f>
        <v>0.115864991666667</v>
      </c>
      <c r="S44" s="17">
        <f t="shared" ref="S44:S55" si="28">Q44/R44</f>
        <v>0.00277059129117368</v>
      </c>
      <c r="T44" s="3">
        <v>0.01</v>
      </c>
      <c r="U44" s="18">
        <f t="shared" ref="U44:U55" si="29">S44*T44</f>
        <v>2.77059129117368e-5</v>
      </c>
      <c r="V44" s="17"/>
      <c r="W44" s="3"/>
      <c r="X44" s="18"/>
      <c r="Y44" s="19">
        <v>0.02</v>
      </c>
      <c r="Z44" s="3">
        <v>0.29</v>
      </c>
      <c r="AA44" s="20">
        <f t="shared" ref="AA44:AA55" si="30">Y44*Z44</f>
        <v>0.0058</v>
      </c>
      <c r="AB44" s="3">
        <v>0.01</v>
      </c>
      <c r="AC44" s="3">
        <v>0.28</v>
      </c>
      <c r="AD44" s="20">
        <f t="shared" ref="AD44:AD55" si="31">AB44*AC44</f>
        <v>0.0028</v>
      </c>
      <c r="AE44" s="17"/>
      <c r="AF44" s="3"/>
      <c r="AG44" s="18"/>
      <c r="AH44" s="17"/>
      <c r="AI44" s="3"/>
      <c r="AJ44" s="18"/>
      <c r="AK44" s="1">
        <v>0.1</v>
      </c>
      <c r="AL44" s="20">
        <v>0.07</v>
      </c>
      <c r="AM44" s="20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0.0191277059129117</v>
      </c>
      <c r="AR44" s="25">
        <f t="shared" ref="AR44:AR55" si="35">$B$44/12</f>
        <v>89.1269166666667</v>
      </c>
      <c r="AS44" s="1">
        <f t="shared" ref="AS44:AS55" si="36">$B$46</f>
        <v>0.13</v>
      </c>
      <c r="AT44" s="2">
        <f>$E$3/12</f>
        <v>40.9</v>
      </c>
      <c r="AU44" s="1">
        <f t="shared" ref="AU44:AU55" si="37">AT44*10000*AS44*0.67*AR44*AQ44</f>
        <v>60731.3914163926</v>
      </c>
    </row>
    <row r="45" s="1" customFormat="1" spans="1:47">
      <c r="A45" s="6" t="s">
        <v>110</v>
      </c>
      <c r="B45" s="6">
        <v>1</v>
      </c>
      <c r="C45" s="9">
        <v>1</v>
      </c>
      <c r="D45" s="12">
        <v>-12.7362651235484</v>
      </c>
      <c r="E45" s="13">
        <f t="shared" ref="E45:E56" si="38">D44</f>
        <v>-13.4</v>
      </c>
      <c r="F45" s="9" t="s">
        <v>109</v>
      </c>
      <c r="G45" s="6">
        <v>2</v>
      </c>
      <c r="H45" s="11">
        <f t="shared" si="20"/>
        <v>-12.7362651235484</v>
      </c>
      <c r="I45" s="11">
        <f t="shared" si="21"/>
        <v>260.413734876452</v>
      </c>
      <c r="J45" s="11">
        <f t="shared" si="22"/>
        <v>0.00304835475073179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1.78006899074208</v>
      </c>
      <c r="P45" s="11">
        <f t="shared" si="25"/>
        <v>0.00542628176455896</v>
      </c>
      <c r="Q45" s="16">
        <f t="shared" si="26"/>
        <v>0.000705416629392665</v>
      </c>
      <c r="R45" s="11">
        <f t="shared" si="27"/>
        <v>0.115864991666667</v>
      </c>
      <c r="S45" s="17">
        <f t="shared" si="28"/>
        <v>0.00608826375633879</v>
      </c>
      <c r="T45" s="3">
        <v>0.01</v>
      </c>
      <c r="U45" s="18">
        <f t="shared" si="29"/>
        <v>6.08826375633879e-5</v>
      </c>
      <c r="V45" s="17"/>
      <c r="W45" s="3"/>
      <c r="X45" s="18"/>
      <c r="Y45" s="19">
        <v>0.02</v>
      </c>
      <c r="Z45" s="3">
        <v>0.29</v>
      </c>
      <c r="AA45" s="20">
        <f t="shared" si="30"/>
        <v>0.0058</v>
      </c>
      <c r="AB45" s="3">
        <v>0.01</v>
      </c>
      <c r="AC45" s="3">
        <v>0.28</v>
      </c>
      <c r="AD45" s="20">
        <f t="shared" si="31"/>
        <v>0.0028</v>
      </c>
      <c r="AE45" s="17"/>
      <c r="AF45" s="3"/>
      <c r="AG45" s="18"/>
      <c r="AH45" s="17"/>
      <c r="AI45" s="3"/>
      <c r="AJ45" s="18"/>
      <c r="AK45" s="20">
        <v>0.1</v>
      </c>
      <c r="AL45" s="20">
        <v>0.07</v>
      </c>
      <c r="AM45" s="20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0.0191608826375634</v>
      </c>
      <c r="AR45" s="25">
        <f t="shared" si="35"/>
        <v>89.1269166666667</v>
      </c>
      <c r="AS45" s="1">
        <f t="shared" si="36"/>
        <v>0.13</v>
      </c>
      <c r="AT45" s="2">
        <f>$E$3/12</f>
        <v>40.9</v>
      </c>
      <c r="AU45" s="1">
        <f t="shared" si="37"/>
        <v>60836.7291218083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2">
        <v>-8.64472652942857</v>
      </c>
      <c r="E46" s="13">
        <f t="shared" si="38"/>
        <v>-12.7362651235484</v>
      </c>
      <c r="F46" s="9" t="s">
        <v>109</v>
      </c>
      <c r="G46" s="6">
        <v>3</v>
      </c>
      <c r="H46" s="11">
        <f t="shared" si="20"/>
        <v>-8.64472652942857</v>
      </c>
      <c r="I46" s="11">
        <f t="shared" si="21"/>
        <v>264.505273470571</v>
      </c>
      <c r="J46" s="11">
        <f t="shared" si="22"/>
        <v>0.00543560015139751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2.66591187564418</v>
      </c>
      <c r="P46" s="11">
        <f t="shared" si="25"/>
        <v>0.0144908309948639</v>
      </c>
      <c r="Q46" s="16">
        <f t="shared" si="26"/>
        <v>0.00188380802933231</v>
      </c>
      <c r="R46" s="11">
        <f t="shared" si="27"/>
        <v>0.115864991666667</v>
      </c>
      <c r="S46" s="17">
        <f t="shared" si="28"/>
        <v>0.016258647260355</v>
      </c>
      <c r="T46" s="3">
        <v>0.01</v>
      </c>
      <c r="U46" s="18">
        <f t="shared" si="29"/>
        <v>0.00016258647260355</v>
      </c>
      <c r="V46" s="17"/>
      <c r="W46" s="3"/>
      <c r="X46" s="18"/>
      <c r="Y46" s="19">
        <v>0.02</v>
      </c>
      <c r="Z46" s="3">
        <v>0.29</v>
      </c>
      <c r="AA46" s="20">
        <f t="shared" si="30"/>
        <v>0.0058</v>
      </c>
      <c r="AB46" s="3">
        <v>0.01</v>
      </c>
      <c r="AC46" s="3">
        <v>0.28</v>
      </c>
      <c r="AD46" s="20">
        <f t="shared" si="31"/>
        <v>0.0028</v>
      </c>
      <c r="AE46" s="17"/>
      <c r="AF46" s="3"/>
      <c r="AG46" s="18"/>
      <c r="AH46" s="17"/>
      <c r="AI46" s="3"/>
      <c r="AJ46" s="18"/>
      <c r="AK46" s="1">
        <v>0.1</v>
      </c>
      <c r="AL46" s="20">
        <v>0.07</v>
      </c>
      <c r="AM46" s="20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0.0192625864726035</v>
      </c>
      <c r="AR46" s="25">
        <f t="shared" si="35"/>
        <v>89.1269166666667</v>
      </c>
      <c r="AS46" s="1">
        <f t="shared" si="36"/>
        <v>0.13</v>
      </c>
      <c r="AT46" s="2">
        <f>$E$3/12</f>
        <v>40.9</v>
      </c>
      <c r="AU46" s="1">
        <f t="shared" si="37"/>
        <v>61159.6437171338</v>
      </c>
    </row>
    <row r="47" s="1" customFormat="1" spans="1:47">
      <c r="A47" s="6"/>
      <c r="B47" s="6"/>
      <c r="C47" s="9">
        <v>3</v>
      </c>
      <c r="D47" s="12">
        <v>1.55160067506452</v>
      </c>
      <c r="E47" s="13">
        <f t="shared" si="38"/>
        <v>-8.64472652942857</v>
      </c>
      <c r="F47" s="9" t="s">
        <v>109</v>
      </c>
      <c r="G47" s="6">
        <v>4</v>
      </c>
      <c r="H47" s="11">
        <f t="shared" si="20"/>
        <v>1.55160067506452</v>
      </c>
      <c r="I47" s="11">
        <f t="shared" si="21"/>
        <v>274.701600675064</v>
      </c>
      <c r="J47" s="11">
        <f t="shared" si="22"/>
        <v>0.0213131949580608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3.54269021131599</v>
      </c>
      <c r="P47" s="11">
        <f t="shared" si="25"/>
        <v>0.0755060471497913</v>
      </c>
      <c r="Q47" s="16">
        <f t="shared" si="26"/>
        <v>0.00981578612947287</v>
      </c>
      <c r="R47" s="11">
        <f t="shared" si="27"/>
        <v>0.115864991666667</v>
      </c>
      <c r="S47" s="17">
        <f t="shared" si="28"/>
        <v>0.084717445608696</v>
      </c>
      <c r="T47" s="3">
        <v>0.01</v>
      </c>
      <c r="U47" s="18">
        <f t="shared" si="29"/>
        <v>0.00084717445608696</v>
      </c>
      <c r="V47" s="17"/>
      <c r="W47" s="3"/>
      <c r="X47" s="18"/>
      <c r="Y47" s="19">
        <v>0.02</v>
      </c>
      <c r="Z47" s="3">
        <v>0.29</v>
      </c>
      <c r="AA47" s="20">
        <f t="shared" si="30"/>
        <v>0.0058</v>
      </c>
      <c r="AB47" s="3">
        <v>0.01</v>
      </c>
      <c r="AC47" s="3">
        <v>0.28</v>
      </c>
      <c r="AD47" s="20">
        <f t="shared" si="31"/>
        <v>0.0028</v>
      </c>
      <c r="AE47" s="17"/>
      <c r="AF47" s="3"/>
      <c r="AG47" s="18"/>
      <c r="AH47" s="17"/>
      <c r="AI47" s="3"/>
      <c r="AJ47" s="18"/>
      <c r="AK47" s="20">
        <v>0.1</v>
      </c>
      <c r="AL47" s="20">
        <v>0.07</v>
      </c>
      <c r="AM47" s="20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0.019947174456087</v>
      </c>
      <c r="AR47" s="25">
        <f t="shared" si="35"/>
        <v>89.1269166666667</v>
      </c>
      <c r="AS47" s="1">
        <f t="shared" si="36"/>
        <v>0.13</v>
      </c>
      <c r="AT47" s="2">
        <f>$E$3/12</f>
        <v>40.9</v>
      </c>
      <c r="AU47" s="1">
        <f t="shared" si="37"/>
        <v>63333.2436759153</v>
      </c>
    </row>
    <row r="48" s="1" customFormat="1" spans="1:47">
      <c r="A48" s="6"/>
      <c r="B48" s="6"/>
      <c r="C48" s="9">
        <v>4</v>
      </c>
      <c r="D48" s="12">
        <v>10.9763292147</v>
      </c>
      <c r="E48" s="13">
        <f t="shared" si="38"/>
        <v>1.55160067506452</v>
      </c>
      <c r="F48" s="9" t="s">
        <v>109</v>
      </c>
      <c r="G48" s="6">
        <v>5</v>
      </c>
      <c r="H48" s="11">
        <f t="shared" si="20"/>
        <v>10.9763292147</v>
      </c>
      <c r="I48" s="11">
        <f t="shared" si="21"/>
        <v>284.1263292147</v>
      </c>
      <c r="J48" s="11">
        <f t="shared" si="22"/>
        <v>0.0690663836162347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3.29382495595788</v>
      </c>
      <c r="O48" s="11">
        <f t="shared" si="39"/>
        <v>1.06462837487498</v>
      </c>
      <c r="P48" s="11">
        <f t="shared" si="25"/>
        <v>0.0735300317478436</v>
      </c>
      <c r="Q48" s="16">
        <f t="shared" si="26"/>
        <v>0.00955890412721967</v>
      </c>
      <c r="R48" s="11">
        <f t="shared" si="27"/>
        <v>0.115864991666667</v>
      </c>
      <c r="S48" s="17">
        <f t="shared" si="28"/>
        <v>0.0825003652071176</v>
      </c>
      <c r="T48" s="3">
        <v>0.01</v>
      </c>
      <c r="U48" s="18">
        <f t="shared" si="29"/>
        <v>0.000825003652071176</v>
      </c>
      <c r="V48" s="17"/>
      <c r="W48" s="3"/>
      <c r="X48" s="18"/>
      <c r="Y48" s="19">
        <v>0.04</v>
      </c>
      <c r="Z48" s="3">
        <v>0.29</v>
      </c>
      <c r="AA48" s="20">
        <f t="shared" si="30"/>
        <v>0.0116</v>
      </c>
      <c r="AB48" s="3">
        <v>0.015</v>
      </c>
      <c r="AC48" s="3">
        <v>0.28</v>
      </c>
      <c r="AD48" s="20">
        <f t="shared" si="31"/>
        <v>0.0042</v>
      </c>
      <c r="AE48" s="17"/>
      <c r="AF48" s="3"/>
      <c r="AG48" s="18"/>
      <c r="AH48" s="17"/>
      <c r="AI48" s="3"/>
      <c r="AJ48" s="18"/>
      <c r="AK48" s="1">
        <v>0.1</v>
      </c>
      <c r="AL48" s="20">
        <v>0.07</v>
      </c>
      <c r="AM48" s="20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0.0288750036520712</v>
      </c>
      <c r="AR48" s="25">
        <f t="shared" si="35"/>
        <v>89.1269166666667</v>
      </c>
      <c r="AS48" s="1">
        <f t="shared" si="36"/>
        <v>0.13</v>
      </c>
      <c r="AT48" s="2">
        <f>$E$3/12</f>
        <v>40.9</v>
      </c>
      <c r="AU48" s="1">
        <f t="shared" si="37"/>
        <v>91679.5331822808</v>
      </c>
    </row>
    <row r="49" s="1" customFormat="1" spans="1:47">
      <c r="A49" s="6"/>
      <c r="B49" s="6"/>
      <c r="C49" s="9">
        <v>5</v>
      </c>
      <c r="D49" s="12">
        <v>12.4423382812581</v>
      </c>
      <c r="E49" s="13">
        <f t="shared" si="38"/>
        <v>10.9763292147</v>
      </c>
      <c r="F49" s="9" t="s">
        <v>111</v>
      </c>
      <c r="G49" s="6">
        <v>6</v>
      </c>
      <c r="H49" s="11">
        <f t="shared" si="20"/>
        <v>12.4423382812581</v>
      </c>
      <c r="I49" s="11">
        <f t="shared" si="21"/>
        <v>285.592338281258</v>
      </c>
      <c r="J49" s="11">
        <f t="shared" si="22"/>
        <v>0.0823501013011364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1.8823675097938</v>
      </c>
      <c r="P49" s="11">
        <f t="shared" si="25"/>
        <v>0.155013155117487</v>
      </c>
      <c r="Q49" s="16">
        <f t="shared" si="26"/>
        <v>0.0201517101652734</v>
      </c>
      <c r="R49" s="11">
        <f t="shared" si="27"/>
        <v>0.115864991666667</v>
      </c>
      <c r="S49" s="17">
        <f t="shared" si="28"/>
        <v>0.173924063475946</v>
      </c>
      <c r="T49" s="3">
        <v>0.01</v>
      </c>
      <c r="U49" s="18">
        <f t="shared" si="29"/>
        <v>0.00173924063475946</v>
      </c>
      <c r="V49" s="17"/>
      <c r="W49" s="3"/>
      <c r="X49" s="18"/>
      <c r="Y49" s="19">
        <v>0.04</v>
      </c>
      <c r="Z49" s="3">
        <v>0.29</v>
      </c>
      <c r="AA49" s="20">
        <f t="shared" si="30"/>
        <v>0.0116</v>
      </c>
      <c r="AB49" s="3">
        <v>0.015</v>
      </c>
      <c r="AC49" s="3">
        <v>0.28</v>
      </c>
      <c r="AD49" s="20">
        <f t="shared" si="31"/>
        <v>0.0042</v>
      </c>
      <c r="AE49" s="17"/>
      <c r="AF49" s="3"/>
      <c r="AG49" s="18"/>
      <c r="AH49" s="17"/>
      <c r="AI49" s="3"/>
      <c r="AJ49" s="18"/>
      <c r="AK49" s="20">
        <v>0.1</v>
      </c>
      <c r="AL49" s="20">
        <v>0.07</v>
      </c>
      <c r="AM49" s="20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0.0297892406347595</v>
      </c>
      <c r="AR49" s="25">
        <f t="shared" si="35"/>
        <v>89.1269166666667</v>
      </c>
      <c r="AS49" s="1">
        <f t="shared" si="36"/>
        <v>0.13</v>
      </c>
      <c r="AT49" s="2">
        <f>$E$3/12</f>
        <v>40.9</v>
      </c>
      <c r="AU49" s="1">
        <f t="shared" si="37"/>
        <v>94582.2798208886</v>
      </c>
    </row>
    <row r="50" s="1" customFormat="1" spans="1:47">
      <c r="A50" s="6"/>
      <c r="B50" s="6"/>
      <c r="C50" s="9">
        <v>6</v>
      </c>
      <c r="D50" s="12">
        <v>17.4096791523333</v>
      </c>
      <c r="E50" s="13">
        <f t="shared" si="38"/>
        <v>12.4423382812581</v>
      </c>
      <c r="F50" s="9" t="s">
        <v>109</v>
      </c>
      <c r="G50" s="6">
        <v>7</v>
      </c>
      <c r="H50" s="11">
        <f t="shared" si="20"/>
        <v>17.4096791523333</v>
      </c>
      <c r="I50" s="11">
        <f t="shared" si="21"/>
        <v>290.559679152333</v>
      </c>
      <c r="J50" s="11">
        <f t="shared" si="22"/>
        <v>0.147500426285233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2.61862352134298</v>
      </c>
      <c r="P50" s="11">
        <f t="shared" si="25"/>
        <v>0.386248085678628</v>
      </c>
      <c r="Q50" s="16">
        <f t="shared" si="26"/>
        <v>0.0502122511382216</v>
      </c>
      <c r="R50" s="11">
        <f t="shared" si="27"/>
        <v>0.115864991666667</v>
      </c>
      <c r="S50" s="17">
        <f t="shared" si="28"/>
        <v>0.43336861649011</v>
      </c>
      <c r="T50" s="3">
        <v>0.01</v>
      </c>
      <c r="U50" s="18">
        <f t="shared" si="29"/>
        <v>0.0043336861649011</v>
      </c>
      <c r="V50" s="17"/>
      <c r="W50" s="3"/>
      <c r="X50" s="18"/>
      <c r="Y50" s="19">
        <v>0.04</v>
      </c>
      <c r="Z50" s="3">
        <v>0.29</v>
      </c>
      <c r="AA50" s="20">
        <f t="shared" si="30"/>
        <v>0.0116</v>
      </c>
      <c r="AB50" s="3">
        <v>0.015</v>
      </c>
      <c r="AC50" s="3">
        <v>0.28</v>
      </c>
      <c r="AD50" s="20">
        <f t="shared" si="31"/>
        <v>0.0042</v>
      </c>
      <c r="AE50" s="17"/>
      <c r="AF50" s="3"/>
      <c r="AG50" s="18"/>
      <c r="AH50" s="17"/>
      <c r="AI50" s="3"/>
      <c r="AJ50" s="18"/>
      <c r="AK50" s="1">
        <v>0.1</v>
      </c>
      <c r="AL50" s="20">
        <v>0.07</v>
      </c>
      <c r="AM50" s="20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0.0323836861649011</v>
      </c>
      <c r="AR50" s="25">
        <f t="shared" si="35"/>
        <v>89.1269166666667</v>
      </c>
      <c r="AS50" s="1">
        <f t="shared" si="36"/>
        <v>0.13</v>
      </c>
      <c r="AT50" s="2">
        <f>$E$3/12</f>
        <v>40.9</v>
      </c>
      <c r="AU50" s="1">
        <f t="shared" si="37"/>
        <v>102819.769863706</v>
      </c>
    </row>
    <row r="51" s="1" customFormat="1" spans="1:47">
      <c r="A51" s="6"/>
      <c r="B51" s="6"/>
      <c r="C51" s="9">
        <v>7</v>
      </c>
      <c r="D51" s="12">
        <v>20.8856461341936</v>
      </c>
      <c r="E51" s="13">
        <f t="shared" si="38"/>
        <v>17.4096791523333</v>
      </c>
      <c r="F51" s="9" t="s">
        <v>109</v>
      </c>
      <c r="G51" s="6">
        <v>8</v>
      </c>
      <c r="H51" s="11">
        <f t="shared" si="20"/>
        <v>20.8856461341936</v>
      </c>
      <c r="I51" s="11">
        <f t="shared" si="21"/>
        <v>294.035646134194</v>
      </c>
      <c r="J51" s="11">
        <f t="shared" si="22"/>
        <v>0.219198518565678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3.12364460233102</v>
      </c>
      <c r="P51" s="11">
        <f t="shared" si="25"/>
        <v>0.684698269356636</v>
      </c>
      <c r="Q51" s="16">
        <f t="shared" si="26"/>
        <v>0.0890107750163627</v>
      </c>
      <c r="R51" s="11">
        <f t="shared" si="27"/>
        <v>0.115864991666667</v>
      </c>
      <c r="S51" s="17">
        <f t="shared" si="28"/>
        <v>0.768228381463476</v>
      </c>
      <c r="T51" s="3">
        <v>0.01</v>
      </c>
      <c r="U51" s="18">
        <f t="shared" si="29"/>
        <v>0.00768228381463476</v>
      </c>
      <c r="V51" s="17"/>
      <c r="W51" s="3"/>
      <c r="X51" s="18"/>
      <c r="Y51" s="19">
        <v>0.04</v>
      </c>
      <c r="Z51" s="3">
        <v>0.29</v>
      </c>
      <c r="AA51" s="20">
        <f t="shared" si="30"/>
        <v>0.0116</v>
      </c>
      <c r="AB51" s="3">
        <v>0.015</v>
      </c>
      <c r="AC51" s="3">
        <v>0.28</v>
      </c>
      <c r="AD51" s="20">
        <f t="shared" si="31"/>
        <v>0.0042</v>
      </c>
      <c r="AE51" s="17"/>
      <c r="AF51" s="3"/>
      <c r="AG51" s="18"/>
      <c r="AH51" s="17"/>
      <c r="AI51" s="3"/>
      <c r="AJ51" s="18"/>
      <c r="AK51" s="20">
        <v>0.1</v>
      </c>
      <c r="AL51" s="20">
        <v>0.07</v>
      </c>
      <c r="AM51" s="20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0.0357322838146348</v>
      </c>
      <c r="AR51" s="25">
        <f t="shared" si="35"/>
        <v>89.1269166666667</v>
      </c>
      <c r="AS51" s="1">
        <f t="shared" si="36"/>
        <v>0.13</v>
      </c>
      <c r="AT51" s="2">
        <f>$E$3/12</f>
        <v>40.9</v>
      </c>
      <c r="AU51" s="1">
        <f t="shared" si="37"/>
        <v>113451.729362033</v>
      </c>
    </row>
    <row r="52" s="1" customFormat="1" spans="1:47">
      <c r="A52" s="6"/>
      <c r="B52" s="6"/>
      <c r="C52" s="9">
        <v>8</v>
      </c>
      <c r="D52" s="12">
        <v>20.5634183248387</v>
      </c>
      <c r="E52" s="13">
        <f t="shared" si="38"/>
        <v>20.8856461341936</v>
      </c>
      <c r="F52" s="9" t="s">
        <v>109</v>
      </c>
      <c r="G52" s="6">
        <v>9</v>
      </c>
      <c r="H52" s="11">
        <f t="shared" si="20"/>
        <v>20.5634183248387</v>
      </c>
      <c r="I52" s="11">
        <f t="shared" si="21"/>
        <v>293.713418324839</v>
      </c>
      <c r="J52" s="11">
        <f t="shared" si="22"/>
        <v>0.211378140685336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3.33021549964105</v>
      </c>
      <c r="P52" s="11">
        <f t="shared" si="25"/>
        <v>0.703934760395612</v>
      </c>
      <c r="Q52" s="16">
        <f t="shared" si="26"/>
        <v>0.0915115188514295</v>
      </c>
      <c r="R52" s="11">
        <f t="shared" si="27"/>
        <v>0.115864991666667</v>
      </c>
      <c r="S52" s="17">
        <f t="shared" si="28"/>
        <v>0.789811637968264</v>
      </c>
      <c r="T52" s="3">
        <v>0.01</v>
      </c>
      <c r="U52" s="18">
        <f t="shared" si="29"/>
        <v>0.00789811637968264</v>
      </c>
      <c r="V52" s="17"/>
      <c r="W52" s="3"/>
      <c r="X52" s="18"/>
      <c r="Y52" s="19">
        <v>0.04</v>
      </c>
      <c r="Z52" s="3">
        <v>0.29</v>
      </c>
      <c r="AA52" s="20">
        <f t="shared" si="30"/>
        <v>0.0116</v>
      </c>
      <c r="AB52" s="3">
        <v>0.015</v>
      </c>
      <c r="AC52" s="3">
        <v>0.28</v>
      </c>
      <c r="AD52" s="20">
        <f t="shared" si="31"/>
        <v>0.0042</v>
      </c>
      <c r="AE52" s="17"/>
      <c r="AF52" s="3"/>
      <c r="AG52" s="18"/>
      <c r="AH52" s="17"/>
      <c r="AI52" s="3"/>
      <c r="AJ52" s="18"/>
      <c r="AK52" s="1">
        <v>0.1</v>
      </c>
      <c r="AL52" s="20">
        <v>0.07</v>
      </c>
      <c r="AM52" s="20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0.0359481163796826</v>
      </c>
      <c r="AR52" s="25">
        <f t="shared" si="35"/>
        <v>89.1269166666667</v>
      </c>
      <c r="AS52" s="1">
        <f t="shared" si="36"/>
        <v>0.13</v>
      </c>
      <c r="AT52" s="2">
        <f>$E$3/12</f>
        <v>40.9</v>
      </c>
      <c r="AU52" s="1">
        <f t="shared" si="37"/>
        <v>114137.008195156</v>
      </c>
    </row>
    <row r="53" s="1" customFormat="1" spans="1:47">
      <c r="A53" s="6"/>
      <c r="B53" s="6"/>
      <c r="C53" s="9">
        <v>9</v>
      </c>
      <c r="D53" s="12">
        <v>15.0312038963333</v>
      </c>
      <c r="E53" s="13">
        <f t="shared" si="38"/>
        <v>20.5634183248387</v>
      </c>
      <c r="F53" s="9" t="s">
        <v>109</v>
      </c>
      <c r="G53" s="6">
        <v>10</v>
      </c>
      <c r="H53" s="11">
        <f t="shared" si="20"/>
        <v>15.0312038963333</v>
      </c>
      <c r="I53" s="11">
        <f t="shared" si="21"/>
        <v>288.181203896333</v>
      </c>
      <c r="J53" s="11">
        <f t="shared" si="22"/>
        <v>0.11186085787254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3.5175499059121</v>
      </c>
      <c r="P53" s="11">
        <f t="shared" si="25"/>
        <v>0.3934761500848</v>
      </c>
      <c r="Q53" s="16">
        <f t="shared" si="26"/>
        <v>0.0511518995110241</v>
      </c>
      <c r="R53" s="11">
        <f t="shared" si="27"/>
        <v>0.115864991666667</v>
      </c>
      <c r="S53" s="17">
        <f t="shared" si="28"/>
        <v>0.441478472273863</v>
      </c>
      <c r="T53" s="3">
        <v>0.01</v>
      </c>
      <c r="U53" s="18">
        <f t="shared" si="29"/>
        <v>0.00441478472273863</v>
      </c>
      <c r="V53" s="17"/>
      <c r="W53" s="3"/>
      <c r="X53" s="18"/>
      <c r="Y53" s="19">
        <v>0.02</v>
      </c>
      <c r="Z53" s="3">
        <v>0.29</v>
      </c>
      <c r="AA53" s="20">
        <f t="shared" si="30"/>
        <v>0.0058</v>
      </c>
      <c r="AB53" s="3">
        <v>0.01</v>
      </c>
      <c r="AC53" s="3">
        <v>0.28</v>
      </c>
      <c r="AD53" s="20">
        <f t="shared" si="31"/>
        <v>0.0028</v>
      </c>
      <c r="AE53" s="17"/>
      <c r="AF53" s="3"/>
      <c r="AG53" s="18"/>
      <c r="AH53" s="17"/>
      <c r="AI53" s="3"/>
      <c r="AJ53" s="18"/>
      <c r="AK53" s="20">
        <v>0.1</v>
      </c>
      <c r="AL53" s="20">
        <v>0.07</v>
      </c>
      <c r="AM53" s="20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0.0235147847227386</v>
      </c>
      <c r="AR53" s="25">
        <f t="shared" si="35"/>
        <v>89.1269166666667</v>
      </c>
      <c r="AS53" s="1">
        <f t="shared" si="36"/>
        <v>0.13</v>
      </c>
      <c r="AT53" s="2">
        <f>$E$3/12</f>
        <v>40.9</v>
      </c>
      <c r="AU53" s="1">
        <f t="shared" si="37"/>
        <v>74660.5788258618</v>
      </c>
    </row>
    <row r="54" s="1" customFormat="1" spans="1:47">
      <c r="A54" s="6"/>
      <c r="B54" s="6"/>
      <c r="C54" s="9">
        <v>10</v>
      </c>
      <c r="D54" s="12">
        <v>5.92003939170968</v>
      </c>
      <c r="E54" s="13">
        <f t="shared" si="38"/>
        <v>15.0312038963333</v>
      </c>
      <c r="F54" s="9" t="s">
        <v>109</v>
      </c>
      <c r="G54" s="6">
        <v>11</v>
      </c>
      <c r="H54" s="11">
        <f t="shared" si="20"/>
        <v>5.92003939170968</v>
      </c>
      <c r="I54" s="11">
        <f t="shared" si="21"/>
        <v>279.07003939171</v>
      </c>
      <c r="J54" s="11">
        <f t="shared" si="22"/>
        <v>0.0371203807393186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2.96787006803594</v>
      </c>
      <c r="O54" s="11">
        <f t="shared" si="39"/>
        <v>1.04747285445803</v>
      </c>
      <c r="P54" s="11">
        <f t="shared" si="25"/>
        <v>0.0388825911715831</v>
      </c>
      <c r="Q54" s="16">
        <f t="shared" si="26"/>
        <v>0.0050547368523058</v>
      </c>
      <c r="R54" s="11">
        <f t="shared" si="27"/>
        <v>0.115864991666667</v>
      </c>
      <c r="S54" s="17">
        <f t="shared" si="28"/>
        <v>0.0436260925720153</v>
      </c>
      <c r="T54" s="3">
        <v>0.01</v>
      </c>
      <c r="U54" s="18">
        <f t="shared" si="29"/>
        <v>0.000436260925720153</v>
      </c>
      <c r="V54" s="17"/>
      <c r="W54" s="3"/>
      <c r="X54" s="18"/>
      <c r="Y54" s="19">
        <v>0.02</v>
      </c>
      <c r="Z54" s="3">
        <v>0.29</v>
      </c>
      <c r="AA54" s="20">
        <f t="shared" si="30"/>
        <v>0.0058</v>
      </c>
      <c r="AB54" s="3">
        <v>0.01</v>
      </c>
      <c r="AC54" s="3">
        <v>0.28</v>
      </c>
      <c r="AD54" s="20">
        <f t="shared" si="31"/>
        <v>0.0028</v>
      </c>
      <c r="AE54" s="17"/>
      <c r="AF54" s="3"/>
      <c r="AG54" s="18"/>
      <c r="AH54" s="17"/>
      <c r="AI54" s="3"/>
      <c r="AJ54" s="18"/>
      <c r="AK54" s="1">
        <v>0.1</v>
      </c>
      <c r="AL54" s="20">
        <v>0.07</v>
      </c>
      <c r="AM54" s="20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0.0195362609257202</v>
      </c>
      <c r="AR54" s="25">
        <f t="shared" si="35"/>
        <v>89.1269166666667</v>
      </c>
      <c r="AS54" s="1">
        <f t="shared" si="36"/>
        <v>0.13</v>
      </c>
      <c r="AT54" s="2">
        <f>$E$3/12</f>
        <v>40.9</v>
      </c>
      <c r="AU54" s="1">
        <f t="shared" si="37"/>
        <v>62028.5733424932</v>
      </c>
    </row>
    <row r="55" s="1" customFormat="1" spans="1:48">
      <c r="A55" s="6"/>
      <c r="B55" s="6"/>
      <c r="C55" s="9">
        <v>11</v>
      </c>
      <c r="D55" s="12">
        <v>-3.53050739013333</v>
      </c>
      <c r="E55" s="13">
        <f t="shared" si="38"/>
        <v>5.92003939170968</v>
      </c>
      <c r="F55" s="9" t="s">
        <v>111</v>
      </c>
      <c r="G55" s="6">
        <v>12</v>
      </c>
      <c r="H55" s="11">
        <f t="shared" si="20"/>
        <v>-3.53050739013333</v>
      </c>
      <c r="I55" s="11">
        <f t="shared" si="21"/>
        <v>269.619492609867</v>
      </c>
      <c r="J55" s="11">
        <f t="shared" si="22"/>
        <v>0.0109267900496192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1.89985942995312</v>
      </c>
      <c r="P55" s="11">
        <f t="shared" si="25"/>
        <v>0.0207593651148869</v>
      </c>
      <c r="Q55" s="16">
        <f t="shared" si="26"/>
        <v>0.0026987174649353</v>
      </c>
      <c r="R55" s="11">
        <f t="shared" si="27"/>
        <v>0.115864991666667</v>
      </c>
      <c r="S55" s="17">
        <f t="shared" si="28"/>
        <v>0.023291914374786</v>
      </c>
      <c r="T55" s="3">
        <v>0.01</v>
      </c>
      <c r="U55" s="18">
        <f t="shared" si="29"/>
        <v>0.00023291914374786</v>
      </c>
      <c r="V55" s="17"/>
      <c r="W55" s="3"/>
      <c r="X55" s="18"/>
      <c r="Y55" s="19">
        <v>0.02</v>
      </c>
      <c r="Z55" s="3">
        <v>0.29</v>
      </c>
      <c r="AA55" s="20">
        <f t="shared" si="30"/>
        <v>0.0058</v>
      </c>
      <c r="AB55" s="3">
        <v>0.01</v>
      </c>
      <c r="AC55" s="3">
        <v>0.28</v>
      </c>
      <c r="AD55" s="20">
        <f t="shared" si="31"/>
        <v>0.0028</v>
      </c>
      <c r="AE55" s="17"/>
      <c r="AF55" s="3"/>
      <c r="AG55" s="18"/>
      <c r="AH55" s="17"/>
      <c r="AI55" s="3"/>
      <c r="AJ55" s="18"/>
      <c r="AK55" s="20">
        <v>0.1</v>
      </c>
      <c r="AL55" s="20">
        <v>0.07</v>
      </c>
      <c r="AM55" s="20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0.0193329191437479</v>
      </c>
      <c r="AR55" s="25">
        <f t="shared" si="35"/>
        <v>89.1269166666667</v>
      </c>
      <c r="AS55" s="1">
        <f t="shared" si="36"/>
        <v>0.13</v>
      </c>
      <c r="AT55" s="2">
        <f>$E$3/12</f>
        <v>40.9</v>
      </c>
      <c r="AU55" s="1">
        <f t="shared" si="37"/>
        <v>61382.9533497721</v>
      </c>
      <c r="AV55" s="1">
        <f>SUM(AU44:AU55)</f>
        <v>960803.433873441</v>
      </c>
    </row>
    <row r="56" s="1" customFormat="1" spans="1:46">
      <c r="A56" s="6"/>
      <c r="B56" s="6"/>
      <c r="C56" s="9">
        <v>12</v>
      </c>
      <c r="D56" s="12">
        <v>-10.2425965959677</v>
      </c>
      <c r="E56" s="13">
        <f t="shared" si="38"/>
        <v>-3.53050739013333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5" t="s">
        <v>79</v>
      </c>
      <c r="T58" s="15"/>
      <c r="U58" s="15"/>
      <c r="V58" s="15" t="s">
        <v>80</v>
      </c>
      <c r="W58" s="15"/>
      <c r="X58" s="15"/>
      <c r="Y58" s="15" t="s">
        <v>81</v>
      </c>
      <c r="Z58" s="15"/>
      <c r="AA58" s="15"/>
      <c r="AB58" s="15" t="s">
        <v>82</v>
      </c>
      <c r="AC58" s="15"/>
      <c r="AD58" s="15"/>
      <c r="AE58" s="15" t="s">
        <v>83</v>
      </c>
      <c r="AF58" s="15"/>
      <c r="AG58" s="15"/>
      <c r="AH58" s="15" t="s">
        <v>84</v>
      </c>
      <c r="AI58" s="15"/>
      <c r="AJ58" s="15"/>
      <c r="AK58" s="21" t="s">
        <v>85</v>
      </c>
      <c r="AL58" s="22"/>
      <c r="AM58" s="23"/>
      <c r="AN58" s="15" t="s">
        <v>86</v>
      </c>
      <c r="AO58" s="15"/>
      <c r="AP58" s="15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4" t="s">
        <v>93</v>
      </c>
      <c r="L59" s="14" t="s">
        <v>94</v>
      </c>
      <c r="M59" s="6" t="s">
        <v>95</v>
      </c>
      <c r="N59" s="14" t="s">
        <v>96</v>
      </c>
      <c r="O59" s="6" t="s">
        <v>97</v>
      </c>
      <c r="P59" s="6" t="s">
        <v>98</v>
      </c>
      <c r="Q59" s="14" t="s">
        <v>99</v>
      </c>
      <c r="R59" s="14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4" t="s">
        <v>101</v>
      </c>
      <c r="AO59" s="24" t="s">
        <v>102</v>
      </c>
      <c r="AP59" s="24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-13.4</v>
      </c>
      <c r="E60" s="9"/>
      <c r="F60" s="9"/>
      <c r="G60" s="6">
        <v>1</v>
      </c>
      <c r="H60" s="11">
        <f t="shared" ref="H60:H71" si="40">E61</f>
        <v>-13.4</v>
      </c>
      <c r="I60" s="11">
        <f t="shared" ref="I60:I71" si="41">H60+273.15</f>
        <v>259.75</v>
      </c>
      <c r="J60" s="11">
        <f t="shared" ref="J60:J71" si="42">EXP(($C$18*(I60-$C$16))/($C$19*I60*$C$16))</f>
        <v>0.00277059129117369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0.00382258480443234</v>
      </c>
      <c r="Q60" s="16">
        <f t="shared" ref="Q60:Q71" si="46">P60*$B$62</f>
        <v>0.000382258480443234</v>
      </c>
      <c r="R60" s="11">
        <f t="shared" ref="R60:R71" si="47">L60*$B$62</f>
        <v>0.13797</v>
      </c>
      <c r="S60" s="17">
        <f t="shared" ref="S60:S71" si="48">Q60/R60</f>
        <v>0.00277059129117369</v>
      </c>
      <c r="T60" s="3">
        <v>0.01</v>
      </c>
      <c r="U60" s="18">
        <f t="shared" ref="U60:U71" si="49">S60*T60</f>
        <v>2.77059129117369e-5</v>
      </c>
      <c r="V60" s="17"/>
      <c r="W60" s="3"/>
      <c r="X60" s="18"/>
      <c r="Y60" s="19">
        <v>0.02</v>
      </c>
      <c r="Z60" s="3">
        <v>0.06</v>
      </c>
      <c r="AA60" s="20">
        <f t="shared" ref="AA60:AA71" si="50">Y60*Z60</f>
        <v>0.0012</v>
      </c>
      <c r="AB60" s="3">
        <v>0.01</v>
      </c>
      <c r="AC60" s="3">
        <v>0.63</v>
      </c>
      <c r="AD60" s="20">
        <f t="shared" ref="AD60:AD71" si="51">AB60*AC60</f>
        <v>0.0063</v>
      </c>
      <c r="AE60" s="17"/>
      <c r="AF60" s="3"/>
      <c r="AG60" s="18"/>
      <c r="AH60" s="17"/>
      <c r="AI60" s="3"/>
      <c r="AJ60" s="18"/>
      <c r="AK60" s="1">
        <v>0.1</v>
      </c>
      <c r="AL60" s="20">
        <v>0.02</v>
      </c>
      <c r="AM60" s="20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0.0123277059129117</v>
      </c>
      <c r="AR60" s="25">
        <f t="shared" ref="AR60:AR71" si="55">$B$60/12</f>
        <v>137.97</v>
      </c>
      <c r="AS60" s="1">
        <f t="shared" ref="AS60:AS71" si="56">$B$62</f>
        <v>0.1</v>
      </c>
      <c r="AT60" s="2">
        <f>$E$5/12</f>
        <v>5.15833333333333</v>
      </c>
      <c r="AU60" s="1">
        <f t="shared" ref="AU60:AU71" si="57">AT60*10000*AS60*0.67*AR60*AQ60</f>
        <v>5878.29172688285</v>
      </c>
    </row>
    <row r="61" s="1" customFormat="1" spans="1:47">
      <c r="A61" s="6" t="s">
        <v>110</v>
      </c>
      <c r="B61" s="6">
        <v>1</v>
      </c>
      <c r="C61" s="9">
        <v>1</v>
      </c>
      <c r="D61" s="12">
        <v>-12.7362651235484</v>
      </c>
      <c r="E61" s="13">
        <f t="shared" ref="E61:E72" si="58">D60</f>
        <v>-13.4</v>
      </c>
      <c r="F61" s="9" t="s">
        <v>109</v>
      </c>
      <c r="G61" s="6">
        <v>2</v>
      </c>
      <c r="H61" s="11">
        <f t="shared" si="40"/>
        <v>-12.7362651235484</v>
      </c>
      <c r="I61" s="11">
        <f t="shared" si="41"/>
        <v>260.413734876452</v>
      </c>
      <c r="J61" s="11">
        <f t="shared" si="42"/>
        <v>0.00304835475073179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2.75557741519557</v>
      </c>
      <c r="P61" s="11">
        <f t="shared" si="45"/>
        <v>0.00839997750462065</v>
      </c>
      <c r="Q61" s="16">
        <f t="shared" si="46"/>
        <v>0.000839997750462065</v>
      </c>
      <c r="R61" s="11">
        <f t="shared" si="47"/>
        <v>0.13797</v>
      </c>
      <c r="S61" s="17">
        <f t="shared" si="48"/>
        <v>0.0060882637563388</v>
      </c>
      <c r="T61" s="3">
        <v>0.01</v>
      </c>
      <c r="U61" s="18">
        <f t="shared" si="49"/>
        <v>6.0882637563388e-5</v>
      </c>
      <c r="V61" s="17"/>
      <c r="W61" s="3"/>
      <c r="X61" s="18"/>
      <c r="Y61" s="19">
        <v>0.02</v>
      </c>
      <c r="Z61" s="3">
        <v>0.06</v>
      </c>
      <c r="AA61" s="20">
        <f t="shared" si="50"/>
        <v>0.0012</v>
      </c>
      <c r="AB61" s="3">
        <v>0.01</v>
      </c>
      <c r="AC61" s="3">
        <v>0.63</v>
      </c>
      <c r="AD61" s="20">
        <f t="shared" si="51"/>
        <v>0.0063</v>
      </c>
      <c r="AE61" s="17"/>
      <c r="AF61" s="3"/>
      <c r="AG61" s="18"/>
      <c r="AH61" s="17"/>
      <c r="AI61" s="3"/>
      <c r="AJ61" s="18"/>
      <c r="AK61" s="20">
        <v>0.1</v>
      </c>
      <c r="AL61" s="20">
        <v>0.02</v>
      </c>
      <c r="AM61" s="20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0.0123608826375634</v>
      </c>
      <c r="AR61" s="25">
        <f t="shared" si="55"/>
        <v>137.97</v>
      </c>
      <c r="AS61" s="1">
        <f t="shared" si="56"/>
        <v>0.1</v>
      </c>
      <c r="AT61" s="2">
        <f>$E$5/12</f>
        <v>5.15833333333333</v>
      </c>
      <c r="AU61" s="1">
        <f t="shared" si="57"/>
        <v>5894.1115775041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2">
        <v>-8.64472652942857</v>
      </c>
      <c r="E62" s="13">
        <f t="shared" si="58"/>
        <v>-12.7362651235484</v>
      </c>
      <c r="F62" s="9" t="s">
        <v>109</v>
      </c>
      <c r="G62" s="6">
        <v>3</v>
      </c>
      <c r="H62" s="11">
        <f t="shared" si="40"/>
        <v>-8.64472652942857</v>
      </c>
      <c r="I62" s="11">
        <f t="shared" si="41"/>
        <v>264.505273470571</v>
      </c>
      <c r="J62" s="11">
        <f t="shared" si="42"/>
        <v>0.00543560015139751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4.12687743769095</v>
      </c>
      <c r="P62" s="11">
        <f t="shared" si="45"/>
        <v>0.0224320556251119</v>
      </c>
      <c r="Q62" s="16">
        <f t="shared" si="46"/>
        <v>0.00224320556251119</v>
      </c>
      <c r="R62" s="11">
        <f t="shared" si="47"/>
        <v>0.13797</v>
      </c>
      <c r="S62" s="17">
        <f t="shared" si="48"/>
        <v>0.0162586472603551</v>
      </c>
      <c r="T62" s="3">
        <v>0.01</v>
      </c>
      <c r="U62" s="18">
        <f t="shared" si="49"/>
        <v>0.000162586472603551</v>
      </c>
      <c r="V62" s="17"/>
      <c r="W62" s="3"/>
      <c r="X62" s="18"/>
      <c r="Y62" s="19">
        <v>0.02</v>
      </c>
      <c r="Z62" s="3">
        <v>0.06</v>
      </c>
      <c r="AA62" s="20">
        <f t="shared" si="50"/>
        <v>0.0012</v>
      </c>
      <c r="AB62" s="3">
        <v>0.01</v>
      </c>
      <c r="AC62" s="3">
        <v>0.63</v>
      </c>
      <c r="AD62" s="20">
        <f t="shared" si="51"/>
        <v>0.0063</v>
      </c>
      <c r="AE62" s="17"/>
      <c r="AF62" s="3"/>
      <c r="AG62" s="18"/>
      <c r="AH62" s="17"/>
      <c r="AI62" s="3"/>
      <c r="AJ62" s="18"/>
      <c r="AK62" s="1">
        <v>0.1</v>
      </c>
      <c r="AL62" s="20">
        <v>0.02</v>
      </c>
      <c r="AM62" s="20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0.0124625864726036</v>
      </c>
      <c r="AR62" s="25">
        <f t="shared" si="55"/>
        <v>137.97</v>
      </c>
      <c r="AS62" s="1">
        <f t="shared" si="56"/>
        <v>0.1</v>
      </c>
      <c r="AT62" s="2">
        <f>$E$5/12</f>
        <v>5.15833333333333</v>
      </c>
      <c r="AU62" s="1">
        <f t="shared" si="57"/>
        <v>5942.60760882836</v>
      </c>
    </row>
    <row r="63" s="1" customFormat="1" spans="1:47">
      <c r="A63" s="6"/>
      <c r="B63" s="6"/>
      <c r="C63" s="9">
        <v>3</v>
      </c>
      <c r="D63" s="12">
        <v>1.55160067506452</v>
      </c>
      <c r="E63" s="13">
        <f t="shared" si="58"/>
        <v>-8.64472652942857</v>
      </c>
      <c r="F63" s="9" t="s">
        <v>109</v>
      </c>
      <c r="G63" s="6">
        <v>4</v>
      </c>
      <c r="H63" s="11">
        <f t="shared" si="40"/>
        <v>1.55160067506452</v>
      </c>
      <c r="I63" s="11">
        <f t="shared" si="41"/>
        <v>274.701600675064</v>
      </c>
      <c r="J63" s="11">
        <f t="shared" si="42"/>
        <v>0.0213131949580608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5.48414538206583</v>
      </c>
      <c r="P63" s="11">
        <f t="shared" si="45"/>
        <v>0.116884659706318</v>
      </c>
      <c r="Q63" s="16">
        <f t="shared" si="46"/>
        <v>0.0116884659706318</v>
      </c>
      <c r="R63" s="11">
        <f t="shared" si="47"/>
        <v>0.13797</v>
      </c>
      <c r="S63" s="17">
        <f t="shared" si="48"/>
        <v>0.0847174456086962</v>
      </c>
      <c r="T63" s="3">
        <v>0.01</v>
      </c>
      <c r="U63" s="18">
        <f t="shared" si="49"/>
        <v>0.000847174456086962</v>
      </c>
      <c r="V63" s="17"/>
      <c r="W63" s="3"/>
      <c r="X63" s="18"/>
      <c r="Y63" s="19">
        <v>0.02</v>
      </c>
      <c r="Z63" s="3">
        <v>0.06</v>
      </c>
      <c r="AA63" s="20">
        <f t="shared" si="50"/>
        <v>0.0012</v>
      </c>
      <c r="AB63" s="3">
        <v>0.01</v>
      </c>
      <c r="AC63" s="3">
        <v>0.63</v>
      </c>
      <c r="AD63" s="20">
        <f t="shared" si="51"/>
        <v>0.0063</v>
      </c>
      <c r="AE63" s="17"/>
      <c r="AF63" s="3"/>
      <c r="AG63" s="18"/>
      <c r="AH63" s="17"/>
      <c r="AI63" s="3"/>
      <c r="AJ63" s="18"/>
      <c r="AK63" s="20">
        <v>0.1</v>
      </c>
      <c r="AL63" s="20">
        <v>0.02</v>
      </c>
      <c r="AM63" s="20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0.013147174456087</v>
      </c>
      <c r="AR63" s="25">
        <f t="shared" si="55"/>
        <v>137.97</v>
      </c>
      <c r="AS63" s="1">
        <f t="shared" si="56"/>
        <v>0.1</v>
      </c>
      <c r="AT63" s="2">
        <f>$E$5/12</f>
        <v>5.15833333333333</v>
      </c>
      <c r="AU63" s="1">
        <f t="shared" si="57"/>
        <v>6269.04367958334</v>
      </c>
    </row>
    <row r="64" s="1" customFormat="1" spans="1:47">
      <c r="A64" s="6"/>
      <c r="B64" s="6"/>
      <c r="C64" s="9">
        <v>4</v>
      </c>
      <c r="D64" s="12">
        <v>10.9763292147</v>
      </c>
      <c r="E64" s="13">
        <f t="shared" si="58"/>
        <v>1.55160067506452</v>
      </c>
      <c r="F64" s="9" t="s">
        <v>109</v>
      </c>
      <c r="G64" s="6">
        <v>5</v>
      </c>
      <c r="H64" s="11">
        <f t="shared" si="40"/>
        <v>10.9763292147</v>
      </c>
      <c r="I64" s="11">
        <f t="shared" si="41"/>
        <v>284.1263292147</v>
      </c>
      <c r="J64" s="11">
        <f t="shared" si="42"/>
        <v>0.0690663836162347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5.09889768624154</v>
      </c>
      <c r="O64" s="11">
        <f t="shared" si="59"/>
        <v>1.64806303611798</v>
      </c>
      <c r="P64" s="11">
        <f t="shared" si="45"/>
        <v>0.113825753876261</v>
      </c>
      <c r="Q64" s="16">
        <f t="shared" si="46"/>
        <v>0.0113825753876261</v>
      </c>
      <c r="R64" s="11">
        <f t="shared" si="47"/>
        <v>0.13797</v>
      </c>
      <c r="S64" s="17">
        <f t="shared" si="48"/>
        <v>0.0825003652071179</v>
      </c>
      <c r="T64" s="3">
        <v>0.01</v>
      </c>
      <c r="U64" s="18">
        <f t="shared" si="49"/>
        <v>0.000825003652071179</v>
      </c>
      <c r="V64" s="17"/>
      <c r="W64" s="3"/>
      <c r="X64" s="18"/>
      <c r="Y64" s="19">
        <v>0.04</v>
      </c>
      <c r="Z64" s="3">
        <v>0.06</v>
      </c>
      <c r="AA64" s="20">
        <f t="shared" si="50"/>
        <v>0.0024</v>
      </c>
      <c r="AB64" s="3">
        <v>0.015</v>
      </c>
      <c r="AC64" s="3">
        <v>0.63</v>
      </c>
      <c r="AD64" s="20">
        <f t="shared" si="51"/>
        <v>0.00945</v>
      </c>
      <c r="AE64" s="17"/>
      <c r="AF64" s="3"/>
      <c r="AG64" s="18"/>
      <c r="AH64" s="17"/>
      <c r="AI64" s="3"/>
      <c r="AJ64" s="18"/>
      <c r="AK64" s="1">
        <v>0.1</v>
      </c>
      <c r="AL64" s="20">
        <v>0.02</v>
      </c>
      <c r="AM64" s="20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0.0188750036520712</v>
      </c>
      <c r="AR64" s="25">
        <f t="shared" si="55"/>
        <v>137.97</v>
      </c>
      <c r="AS64" s="1">
        <f t="shared" si="56"/>
        <v>0.1</v>
      </c>
      <c r="AT64" s="2">
        <f>$E$5/12</f>
        <v>5.15833333333333</v>
      </c>
      <c r="AU64" s="1">
        <f t="shared" si="57"/>
        <v>9000.27779675085</v>
      </c>
    </row>
    <row r="65" s="1" customFormat="1" spans="1:47">
      <c r="A65" s="6"/>
      <c r="B65" s="6"/>
      <c r="C65" s="9">
        <v>5</v>
      </c>
      <c r="D65" s="12">
        <v>12.4423382812581</v>
      </c>
      <c r="E65" s="13">
        <f t="shared" si="58"/>
        <v>10.9763292147</v>
      </c>
      <c r="F65" s="9" t="s">
        <v>111</v>
      </c>
      <c r="G65" s="6">
        <v>6</v>
      </c>
      <c r="H65" s="11">
        <f t="shared" si="40"/>
        <v>12.4423382812581</v>
      </c>
      <c r="I65" s="11">
        <f t="shared" si="41"/>
        <v>285.592338281258</v>
      </c>
      <c r="J65" s="11">
        <f t="shared" si="42"/>
        <v>0.0823501013011364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2.91393728224171</v>
      </c>
      <c r="P65" s="11">
        <f t="shared" si="45"/>
        <v>0.239963030377763</v>
      </c>
      <c r="Q65" s="16">
        <f t="shared" si="46"/>
        <v>0.0239963030377763</v>
      </c>
      <c r="R65" s="11">
        <f t="shared" si="47"/>
        <v>0.13797</v>
      </c>
      <c r="S65" s="17">
        <f t="shared" si="48"/>
        <v>0.173924063475946</v>
      </c>
      <c r="T65" s="3">
        <v>0.01</v>
      </c>
      <c r="U65" s="18">
        <f t="shared" si="49"/>
        <v>0.00173924063475947</v>
      </c>
      <c r="V65" s="17"/>
      <c r="W65" s="3"/>
      <c r="X65" s="18"/>
      <c r="Y65" s="19">
        <v>0.04</v>
      </c>
      <c r="Z65" s="3">
        <v>0.06</v>
      </c>
      <c r="AA65" s="20">
        <f t="shared" si="50"/>
        <v>0.0024</v>
      </c>
      <c r="AB65" s="3">
        <v>0.015</v>
      </c>
      <c r="AC65" s="3">
        <v>0.63</v>
      </c>
      <c r="AD65" s="20">
        <f t="shared" si="51"/>
        <v>0.00945</v>
      </c>
      <c r="AE65" s="17"/>
      <c r="AF65" s="3"/>
      <c r="AG65" s="18"/>
      <c r="AH65" s="17"/>
      <c r="AI65" s="3"/>
      <c r="AJ65" s="18"/>
      <c r="AK65" s="20">
        <v>0.1</v>
      </c>
      <c r="AL65" s="20">
        <v>0.02</v>
      </c>
      <c r="AM65" s="20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0.0197892406347595</v>
      </c>
      <c r="AR65" s="25">
        <f t="shared" si="55"/>
        <v>137.97</v>
      </c>
      <c r="AS65" s="1">
        <f t="shared" si="56"/>
        <v>0.1</v>
      </c>
      <c r="AT65" s="2">
        <f>$E$5/12</f>
        <v>5.15833333333333</v>
      </c>
      <c r="AU65" s="1">
        <f t="shared" si="57"/>
        <v>9436.21873577975</v>
      </c>
    </row>
    <row r="66" s="1" customFormat="1" spans="1:47">
      <c r="A66" s="6"/>
      <c r="B66" s="6"/>
      <c r="C66" s="9">
        <v>6</v>
      </c>
      <c r="D66" s="12">
        <v>17.4096791523333</v>
      </c>
      <c r="E66" s="13">
        <f t="shared" si="58"/>
        <v>12.4423382812581</v>
      </c>
      <c r="F66" s="9" t="s">
        <v>109</v>
      </c>
      <c r="G66" s="6">
        <v>7</v>
      </c>
      <c r="H66" s="11">
        <f t="shared" si="40"/>
        <v>17.4096791523333</v>
      </c>
      <c r="I66" s="11">
        <f t="shared" si="41"/>
        <v>290.559679152333</v>
      </c>
      <c r="J66" s="11">
        <f t="shared" si="42"/>
        <v>0.147500426285233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4.05367425186395</v>
      </c>
      <c r="P66" s="11">
        <f t="shared" si="45"/>
        <v>0.597918680171406</v>
      </c>
      <c r="Q66" s="16">
        <f t="shared" si="46"/>
        <v>0.0597918680171406</v>
      </c>
      <c r="R66" s="11">
        <f t="shared" si="47"/>
        <v>0.13797</v>
      </c>
      <c r="S66" s="17">
        <f t="shared" si="48"/>
        <v>0.433368616490111</v>
      </c>
      <c r="T66" s="3">
        <v>0.01</v>
      </c>
      <c r="U66" s="18">
        <f t="shared" si="49"/>
        <v>0.00433368616490111</v>
      </c>
      <c r="V66" s="17"/>
      <c r="W66" s="3"/>
      <c r="X66" s="18"/>
      <c r="Y66" s="19">
        <v>0.04</v>
      </c>
      <c r="Z66" s="3">
        <v>0.06</v>
      </c>
      <c r="AA66" s="20">
        <f t="shared" si="50"/>
        <v>0.0024</v>
      </c>
      <c r="AB66" s="3">
        <v>0.015</v>
      </c>
      <c r="AC66" s="3">
        <v>0.63</v>
      </c>
      <c r="AD66" s="20">
        <f t="shared" si="51"/>
        <v>0.00945</v>
      </c>
      <c r="AE66" s="17"/>
      <c r="AF66" s="3"/>
      <c r="AG66" s="18"/>
      <c r="AH66" s="17"/>
      <c r="AI66" s="3"/>
      <c r="AJ66" s="18"/>
      <c r="AK66" s="1">
        <v>0.1</v>
      </c>
      <c r="AL66" s="20">
        <v>0.02</v>
      </c>
      <c r="AM66" s="20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0.0223836861649011</v>
      </c>
      <c r="AR66" s="25">
        <f t="shared" si="55"/>
        <v>137.97</v>
      </c>
      <c r="AS66" s="1">
        <f t="shared" si="56"/>
        <v>0.1</v>
      </c>
      <c r="AT66" s="2">
        <f>$E$5/12</f>
        <v>5.15833333333333</v>
      </c>
      <c r="AU66" s="1">
        <f t="shared" si="57"/>
        <v>10673.3432911041</v>
      </c>
    </row>
    <row r="67" s="1" customFormat="1" spans="1:47">
      <c r="A67" s="6"/>
      <c r="B67" s="6"/>
      <c r="C67" s="9">
        <v>7</v>
      </c>
      <c r="D67" s="12">
        <v>20.8856461341936</v>
      </c>
      <c r="E67" s="13">
        <f t="shared" si="58"/>
        <v>17.4096791523333</v>
      </c>
      <c r="F67" s="9" t="s">
        <v>109</v>
      </c>
      <c r="G67" s="6">
        <v>8</v>
      </c>
      <c r="H67" s="11">
        <f t="shared" si="40"/>
        <v>20.8856461341936</v>
      </c>
      <c r="I67" s="11">
        <f t="shared" si="41"/>
        <v>294.035646134194</v>
      </c>
      <c r="J67" s="11">
        <f t="shared" si="42"/>
        <v>0.219198518565678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4.83545557169254</v>
      </c>
      <c r="P67" s="11">
        <f t="shared" si="45"/>
        <v>1.05992469790516</v>
      </c>
      <c r="Q67" s="16">
        <f t="shared" si="46"/>
        <v>0.105992469790516</v>
      </c>
      <c r="R67" s="11">
        <f t="shared" si="47"/>
        <v>0.13797</v>
      </c>
      <c r="S67" s="17">
        <f t="shared" si="48"/>
        <v>0.768228381463478</v>
      </c>
      <c r="T67" s="3">
        <v>0.01</v>
      </c>
      <c r="U67" s="18">
        <f t="shared" si="49"/>
        <v>0.00768228381463478</v>
      </c>
      <c r="V67" s="17"/>
      <c r="W67" s="3"/>
      <c r="X67" s="18"/>
      <c r="Y67" s="19">
        <v>0.04</v>
      </c>
      <c r="Z67" s="3">
        <v>0.06</v>
      </c>
      <c r="AA67" s="20">
        <f t="shared" si="50"/>
        <v>0.0024</v>
      </c>
      <c r="AB67" s="3">
        <v>0.015</v>
      </c>
      <c r="AC67" s="3">
        <v>0.63</v>
      </c>
      <c r="AD67" s="20">
        <f t="shared" si="51"/>
        <v>0.00945</v>
      </c>
      <c r="AE67" s="17"/>
      <c r="AF67" s="3"/>
      <c r="AG67" s="18"/>
      <c r="AH67" s="17"/>
      <c r="AI67" s="3"/>
      <c r="AJ67" s="18"/>
      <c r="AK67" s="20">
        <v>0.1</v>
      </c>
      <c r="AL67" s="20">
        <v>0.02</v>
      </c>
      <c r="AM67" s="20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0.0257322838146348</v>
      </c>
      <c r="AR67" s="25">
        <f t="shared" si="55"/>
        <v>137.97</v>
      </c>
      <c r="AS67" s="1">
        <f t="shared" si="56"/>
        <v>0.1</v>
      </c>
      <c r="AT67" s="2">
        <f>$E$5/12</f>
        <v>5.15833333333333</v>
      </c>
      <c r="AU67" s="1">
        <f t="shared" si="57"/>
        <v>12270.0745888934</v>
      </c>
    </row>
    <row r="68" s="1" customFormat="1" spans="1:47">
      <c r="A68" s="6"/>
      <c r="B68" s="6"/>
      <c r="C68" s="9">
        <v>8</v>
      </c>
      <c r="D68" s="12">
        <v>20.5634183248387</v>
      </c>
      <c r="E68" s="13">
        <f t="shared" si="58"/>
        <v>20.8856461341936</v>
      </c>
      <c r="F68" s="9" t="s">
        <v>109</v>
      </c>
      <c r="G68" s="6">
        <v>9</v>
      </c>
      <c r="H68" s="11">
        <f t="shared" si="40"/>
        <v>20.5634183248387</v>
      </c>
      <c r="I68" s="11">
        <f t="shared" si="41"/>
        <v>293.713418324839</v>
      </c>
      <c r="J68" s="11">
        <f t="shared" si="42"/>
        <v>0.211378140685336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5.15523087378738</v>
      </c>
      <c r="P68" s="11">
        <f t="shared" si="45"/>
        <v>1.08970311690482</v>
      </c>
      <c r="Q68" s="16">
        <f t="shared" si="46"/>
        <v>0.108970311690482</v>
      </c>
      <c r="R68" s="11">
        <f t="shared" si="47"/>
        <v>0.13797</v>
      </c>
      <c r="S68" s="17">
        <f t="shared" si="48"/>
        <v>0.789811637968266</v>
      </c>
      <c r="T68" s="3">
        <v>0.01</v>
      </c>
      <c r="U68" s="18">
        <f t="shared" si="49"/>
        <v>0.00789811637968266</v>
      </c>
      <c r="V68" s="17"/>
      <c r="W68" s="3"/>
      <c r="X68" s="18"/>
      <c r="Y68" s="19">
        <v>0.04</v>
      </c>
      <c r="Z68" s="3">
        <v>0.06</v>
      </c>
      <c r="AA68" s="20">
        <f t="shared" si="50"/>
        <v>0.0024</v>
      </c>
      <c r="AB68" s="3">
        <v>0.015</v>
      </c>
      <c r="AC68" s="3">
        <v>0.63</v>
      </c>
      <c r="AD68" s="20">
        <f t="shared" si="51"/>
        <v>0.00945</v>
      </c>
      <c r="AE68" s="17"/>
      <c r="AF68" s="3"/>
      <c r="AG68" s="18"/>
      <c r="AH68" s="17"/>
      <c r="AI68" s="3"/>
      <c r="AJ68" s="18"/>
      <c r="AK68" s="1">
        <v>0.1</v>
      </c>
      <c r="AL68" s="20">
        <v>0.02</v>
      </c>
      <c r="AM68" s="20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0.0259481163796827</v>
      </c>
      <c r="AR68" s="25">
        <f t="shared" si="55"/>
        <v>137.97</v>
      </c>
      <c r="AS68" s="1">
        <f t="shared" si="56"/>
        <v>0.1</v>
      </c>
      <c r="AT68" s="2">
        <f>$E$5/12</f>
        <v>5.15833333333333</v>
      </c>
      <c r="AU68" s="1">
        <f t="shared" si="57"/>
        <v>12372.9912864911</v>
      </c>
    </row>
    <row r="69" s="1" customFormat="1" spans="1:47">
      <c r="A69" s="6"/>
      <c r="B69" s="6"/>
      <c r="C69" s="9">
        <v>9</v>
      </c>
      <c r="D69" s="12">
        <v>15.0312038963333</v>
      </c>
      <c r="E69" s="13">
        <f t="shared" si="58"/>
        <v>20.5634183248387</v>
      </c>
      <c r="F69" s="9" t="s">
        <v>109</v>
      </c>
      <c r="G69" s="6">
        <v>10</v>
      </c>
      <c r="H69" s="11">
        <f t="shared" si="40"/>
        <v>15.0312038963333</v>
      </c>
      <c r="I69" s="11">
        <f t="shared" si="41"/>
        <v>288.181203896333</v>
      </c>
      <c r="J69" s="11">
        <f t="shared" si="42"/>
        <v>0.11186085787254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5.44522775688257</v>
      </c>
      <c r="P69" s="11">
        <f t="shared" si="45"/>
        <v>0.609107848196251</v>
      </c>
      <c r="Q69" s="16">
        <f t="shared" si="46"/>
        <v>0.0609107848196251</v>
      </c>
      <c r="R69" s="11">
        <f t="shared" si="47"/>
        <v>0.13797</v>
      </c>
      <c r="S69" s="17">
        <f t="shared" si="48"/>
        <v>0.441478472273864</v>
      </c>
      <c r="T69" s="3">
        <v>0.01</v>
      </c>
      <c r="U69" s="18">
        <f t="shared" si="49"/>
        <v>0.00441478472273864</v>
      </c>
      <c r="V69" s="17"/>
      <c r="W69" s="3"/>
      <c r="X69" s="18"/>
      <c r="Y69" s="19">
        <v>0.02</v>
      </c>
      <c r="Z69" s="3">
        <v>0.06</v>
      </c>
      <c r="AA69" s="20">
        <f t="shared" si="50"/>
        <v>0.0012</v>
      </c>
      <c r="AB69" s="3">
        <v>0.01</v>
      </c>
      <c r="AC69" s="3">
        <v>0.63</v>
      </c>
      <c r="AD69" s="20">
        <f t="shared" si="51"/>
        <v>0.0063</v>
      </c>
      <c r="AE69" s="17"/>
      <c r="AF69" s="3"/>
      <c r="AG69" s="18"/>
      <c r="AH69" s="17"/>
      <c r="AI69" s="3"/>
      <c r="AJ69" s="18"/>
      <c r="AK69" s="20">
        <v>0.1</v>
      </c>
      <c r="AL69" s="20">
        <v>0.02</v>
      </c>
      <c r="AM69" s="20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0.0167147847227386</v>
      </c>
      <c r="AR69" s="25">
        <f t="shared" si="55"/>
        <v>137.97</v>
      </c>
      <c r="AS69" s="1">
        <f t="shared" si="56"/>
        <v>0.1</v>
      </c>
      <c r="AT69" s="2">
        <f>$E$5/12</f>
        <v>5.15833333333333</v>
      </c>
      <c r="AU69" s="1">
        <f t="shared" si="57"/>
        <v>7970.20803760359</v>
      </c>
    </row>
    <row r="70" s="1" customFormat="1" spans="1:47">
      <c r="A70" s="6"/>
      <c r="B70" s="6"/>
      <c r="C70" s="9">
        <v>10</v>
      </c>
      <c r="D70" s="12">
        <v>5.92003939170968</v>
      </c>
      <c r="E70" s="13">
        <f t="shared" si="58"/>
        <v>15.0312038963333</v>
      </c>
      <c r="F70" s="9" t="s">
        <v>109</v>
      </c>
      <c r="G70" s="6">
        <v>11</v>
      </c>
      <c r="H70" s="11">
        <f t="shared" si="40"/>
        <v>5.92003939170968</v>
      </c>
      <c r="I70" s="11">
        <f t="shared" si="41"/>
        <v>279.07003939171</v>
      </c>
      <c r="J70" s="11">
        <f t="shared" si="42"/>
        <v>0.0371203807393186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4.594313913252</v>
      </c>
      <c r="O70" s="11">
        <f t="shared" si="59"/>
        <v>1.62150599543432</v>
      </c>
      <c r="P70" s="11">
        <f t="shared" si="45"/>
        <v>0.0601909199216097</v>
      </c>
      <c r="Q70" s="16">
        <f t="shared" si="46"/>
        <v>0.00601909199216097</v>
      </c>
      <c r="R70" s="11">
        <f t="shared" si="47"/>
        <v>0.13797</v>
      </c>
      <c r="S70" s="17">
        <f t="shared" si="48"/>
        <v>0.0436260925720154</v>
      </c>
      <c r="T70" s="3">
        <v>0.01</v>
      </c>
      <c r="U70" s="18">
        <f t="shared" si="49"/>
        <v>0.000436260925720154</v>
      </c>
      <c r="V70" s="17"/>
      <c r="W70" s="3"/>
      <c r="X70" s="18"/>
      <c r="Y70" s="19">
        <v>0.02</v>
      </c>
      <c r="Z70" s="3">
        <v>0.06</v>
      </c>
      <c r="AA70" s="20">
        <f t="shared" si="50"/>
        <v>0.0012</v>
      </c>
      <c r="AB70" s="3">
        <v>0.01</v>
      </c>
      <c r="AC70" s="3">
        <v>0.63</v>
      </c>
      <c r="AD70" s="20">
        <f t="shared" si="51"/>
        <v>0.0063</v>
      </c>
      <c r="AE70" s="17"/>
      <c r="AF70" s="3"/>
      <c r="AG70" s="18"/>
      <c r="AH70" s="17"/>
      <c r="AI70" s="3"/>
      <c r="AJ70" s="18"/>
      <c r="AK70" s="1">
        <v>0.1</v>
      </c>
      <c r="AL70" s="20">
        <v>0.02</v>
      </c>
      <c r="AM70" s="20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0.0127362609257202</v>
      </c>
      <c r="AR70" s="25">
        <f t="shared" si="55"/>
        <v>137.97</v>
      </c>
      <c r="AS70" s="1">
        <f t="shared" si="56"/>
        <v>0.1</v>
      </c>
      <c r="AT70" s="2">
        <f>$E$5/12</f>
        <v>5.15833333333333</v>
      </c>
      <c r="AU70" s="1">
        <f t="shared" si="57"/>
        <v>6073.10539040908</v>
      </c>
    </row>
    <row r="71" s="1" customFormat="1" spans="1:48">
      <c r="A71" s="6"/>
      <c r="B71" s="6"/>
      <c r="C71" s="9">
        <v>11</v>
      </c>
      <c r="D71" s="12">
        <v>-3.53050739013333</v>
      </c>
      <c r="E71" s="13">
        <f t="shared" si="58"/>
        <v>5.92003939170968</v>
      </c>
      <c r="F71" s="9" t="s">
        <v>111</v>
      </c>
      <c r="G71" s="6">
        <v>12</v>
      </c>
      <c r="H71" s="11">
        <f t="shared" si="40"/>
        <v>-3.53050739013333</v>
      </c>
      <c r="I71" s="11">
        <f t="shared" si="41"/>
        <v>269.619492609867</v>
      </c>
      <c r="J71" s="11">
        <f t="shared" si="42"/>
        <v>0.0109267900496192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2.94101507551271</v>
      </c>
      <c r="P71" s="11">
        <f t="shared" si="45"/>
        <v>0.0321358542628923</v>
      </c>
      <c r="Q71" s="16">
        <f t="shared" si="46"/>
        <v>0.00321358542628923</v>
      </c>
      <c r="R71" s="11">
        <f t="shared" si="47"/>
        <v>0.13797</v>
      </c>
      <c r="S71" s="17">
        <f t="shared" si="48"/>
        <v>0.0232919143747861</v>
      </c>
      <c r="T71" s="3">
        <v>0.01</v>
      </c>
      <c r="U71" s="18">
        <f t="shared" si="49"/>
        <v>0.000232919143747861</v>
      </c>
      <c r="V71" s="17"/>
      <c r="W71" s="3"/>
      <c r="X71" s="18"/>
      <c r="Y71" s="19">
        <v>0.02</v>
      </c>
      <c r="Z71" s="3">
        <v>0.06</v>
      </c>
      <c r="AA71" s="20">
        <f t="shared" si="50"/>
        <v>0.0012</v>
      </c>
      <c r="AB71" s="3">
        <v>0.01</v>
      </c>
      <c r="AC71" s="3">
        <v>0.63</v>
      </c>
      <c r="AD71" s="20">
        <f t="shared" si="51"/>
        <v>0.0063</v>
      </c>
      <c r="AE71" s="17"/>
      <c r="AF71" s="3"/>
      <c r="AG71" s="18"/>
      <c r="AH71" s="17"/>
      <c r="AI71" s="3"/>
      <c r="AJ71" s="18"/>
      <c r="AK71" s="20">
        <v>0.1</v>
      </c>
      <c r="AL71" s="20">
        <v>0.02</v>
      </c>
      <c r="AM71" s="20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0.0125329191437479</v>
      </c>
      <c r="AR71" s="25">
        <f t="shared" si="55"/>
        <v>137.97</v>
      </c>
      <c r="AS71" s="1">
        <f t="shared" si="56"/>
        <v>0.1</v>
      </c>
      <c r="AT71" s="2">
        <f>$E$5/12</f>
        <v>5.15833333333333</v>
      </c>
      <c r="AU71" s="1">
        <f t="shared" si="57"/>
        <v>5976.14474557041</v>
      </c>
      <c r="AV71" s="1">
        <f>SUM(AU60:AU71)</f>
        <v>97756.4184654009</v>
      </c>
    </row>
    <row r="72" s="1" customFormat="1" spans="1:46">
      <c r="A72" s="6"/>
      <c r="B72" s="6"/>
      <c r="C72" s="9">
        <v>12</v>
      </c>
      <c r="D72" s="12">
        <v>-10.2425965959677</v>
      </c>
      <c r="E72" s="13">
        <f t="shared" si="58"/>
        <v>-3.53050739013333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5" t="s">
        <v>79</v>
      </c>
      <c r="T74" s="15"/>
      <c r="U74" s="15"/>
      <c r="V74" s="15" t="s">
        <v>80</v>
      </c>
      <c r="W74" s="15"/>
      <c r="X74" s="15"/>
      <c r="Y74" s="15" t="s">
        <v>81</v>
      </c>
      <c r="Z74" s="15"/>
      <c r="AA74" s="15"/>
      <c r="AB74" s="15" t="s">
        <v>82</v>
      </c>
      <c r="AC74" s="15"/>
      <c r="AD74" s="15"/>
      <c r="AE74" s="15" t="s">
        <v>83</v>
      </c>
      <c r="AF74" s="15"/>
      <c r="AG74" s="15"/>
      <c r="AH74" s="15" t="s">
        <v>84</v>
      </c>
      <c r="AI74" s="15"/>
      <c r="AJ74" s="15"/>
      <c r="AK74" s="21" t="s">
        <v>85</v>
      </c>
      <c r="AL74" s="22"/>
      <c r="AM74" s="23"/>
      <c r="AN74" s="15" t="s">
        <v>86</v>
      </c>
      <c r="AO74" s="15"/>
      <c r="AP74" s="15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4" t="s">
        <v>93</v>
      </c>
      <c r="L75" s="14" t="s">
        <v>94</v>
      </c>
      <c r="M75" s="6" t="s">
        <v>95</v>
      </c>
      <c r="N75" s="14" t="s">
        <v>96</v>
      </c>
      <c r="O75" s="6" t="s">
        <v>97</v>
      </c>
      <c r="P75" s="6" t="s">
        <v>98</v>
      </c>
      <c r="Q75" s="14" t="s">
        <v>99</v>
      </c>
      <c r="R75" s="14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4" t="s">
        <v>101</v>
      </c>
      <c r="AO75" s="24" t="s">
        <v>102</v>
      </c>
      <c r="AP75" s="24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-13.4</v>
      </c>
      <c r="E76" s="9"/>
      <c r="F76" s="9"/>
      <c r="G76" s="6">
        <v>1</v>
      </c>
      <c r="H76" s="11">
        <f t="shared" ref="H76:H87" si="60">E77</f>
        <v>-13.4</v>
      </c>
      <c r="I76" s="11">
        <f t="shared" ref="I76:I87" si="61">H76+273.15</f>
        <v>259.75</v>
      </c>
      <c r="J76" s="11">
        <f t="shared" ref="J76:J87" si="62">EXP(($C$18*(I76-$C$16))/($C$19*I76*$C$16))</f>
        <v>0.00277059129117369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0.000216832246512443</v>
      </c>
      <c r="Q76" s="16">
        <f t="shared" ref="Q76:Q87" si="66">P76*$B$78</f>
        <v>4.11981268373641e-5</v>
      </c>
      <c r="R76" s="11">
        <f t="shared" ref="R76:R87" si="67">L76*$B$78</f>
        <v>0.0148697958333333</v>
      </c>
      <c r="S76" s="17">
        <f t="shared" ref="S76:S87" si="68">Q76/R76</f>
        <v>0.00277059129117369</v>
      </c>
      <c r="T76" s="3">
        <v>0.01</v>
      </c>
      <c r="U76" s="18">
        <f t="shared" ref="U76:U87" si="69">S76*T76</f>
        <v>2.77059129117369e-5</v>
      </c>
      <c r="V76" s="17"/>
      <c r="W76" s="3"/>
      <c r="X76" s="18"/>
      <c r="Y76" s="19">
        <v>0.02</v>
      </c>
      <c r="Z76" s="3">
        <v>0.17</v>
      </c>
      <c r="AA76" s="20">
        <f t="shared" ref="AA76:AA87" si="70">Y76*Z76</f>
        <v>0.0034</v>
      </c>
      <c r="AB76" s="3">
        <v>0.01</v>
      </c>
      <c r="AC76" s="3">
        <v>0.03</v>
      </c>
      <c r="AD76" s="20">
        <f t="shared" ref="AD76:AD87" si="71">AB76*AC76</f>
        <v>0.0003</v>
      </c>
      <c r="AE76" s="17"/>
      <c r="AF76" s="3"/>
      <c r="AG76" s="18"/>
      <c r="AH76" s="17"/>
      <c r="AI76" s="3"/>
      <c r="AJ76" s="18"/>
      <c r="AL76" s="20"/>
      <c r="AM76" s="20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0.0116277059129117</v>
      </c>
      <c r="AR76" s="25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2788.85</v>
      </c>
      <c r="AU76" s="1">
        <f t="shared" ref="AU76:AU87" si="77">AT76*10000*AS76*0.67*AR76*AQ76</f>
        <v>323071.764366704</v>
      </c>
    </row>
    <row r="77" s="1" customFormat="1" spans="1:47">
      <c r="A77" s="6" t="s">
        <v>110</v>
      </c>
      <c r="B77" s="6">
        <v>1</v>
      </c>
      <c r="C77" s="9">
        <v>1</v>
      </c>
      <c r="D77" s="12">
        <v>-12.7362651235484</v>
      </c>
      <c r="E77" s="13">
        <f t="shared" ref="E77:E88" si="78">D76</f>
        <v>-13.4</v>
      </c>
      <c r="F77" s="9" t="s">
        <v>109</v>
      </c>
      <c r="G77" s="6">
        <v>2</v>
      </c>
      <c r="H77" s="11">
        <f t="shared" si="60"/>
        <v>-12.7362651235484</v>
      </c>
      <c r="I77" s="11">
        <f t="shared" si="61"/>
        <v>260.413734876452</v>
      </c>
      <c r="J77" s="11">
        <f t="shared" si="62"/>
        <v>0.00304835475073179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0.156307334420154</v>
      </c>
      <c r="P77" s="11">
        <f t="shared" si="65"/>
        <v>0.0004764802054539</v>
      </c>
      <c r="Q77" s="16">
        <f t="shared" si="66"/>
        <v>9.05312390362411e-5</v>
      </c>
      <c r="R77" s="11">
        <f t="shared" si="67"/>
        <v>0.0148697958333333</v>
      </c>
      <c r="S77" s="17">
        <f t="shared" si="68"/>
        <v>0.00608826375633882</v>
      </c>
      <c r="T77" s="3">
        <v>0.01</v>
      </c>
      <c r="U77" s="18">
        <f t="shared" si="69"/>
        <v>6.08826375633882e-5</v>
      </c>
      <c r="V77" s="17"/>
      <c r="W77" s="3"/>
      <c r="X77" s="18"/>
      <c r="Y77" s="19">
        <v>0.02</v>
      </c>
      <c r="Z77" s="3">
        <v>0.17</v>
      </c>
      <c r="AA77" s="20">
        <f t="shared" si="70"/>
        <v>0.0034</v>
      </c>
      <c r="AB77" s="3">
        <v>0.01</v>
      </c>
      <c r="AC77" s="3">
        <v>0.03</v>
      </c>
      <c r="AD77" s="20">
        <f t="shared" si="71"/>
        <v>0.0003</v>
      </c>
      <c r="AE77" s="17"/>
      <c r="AF77" s="3"/>
      <c r="AG77" s="18"/>
      <c r="AH77" s="17"/>
      <c r="AI77" s="3"/>
      <c r="AJ77" s="18"/>
      <c r="AK77" s="20"/>
      <c r="AL77" s="20"/>
      <c r="AM77" s="20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0.0116608826375634</v>
      </c>
      <c r="AR77" s="25">
        <f t="shared" si="74"/>
        <v>7.82620833333333</v>
      </c>
      <c r="AS77" s="1">
        <f t="shared" si="75"/>
        <v>0.19</v>
      </c>
      <c r="AT77" s="2">
        <f t="shared" si="76"/>
        <v>2788.85</v>
      </c>
      <c r="AU77" s="1">
        <f t="shared" si="77"/>
        <v>323993.568121408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2">
        <v>-8.64472652942857</v>
      </c>
      <c r="E78" s="13">
        <f t="shared" si="78"/>
        <v>-12.7362651235484</v>
      </c>
      <c r="F78" s="9" t="s">
        <v>109</v>
      </c>
      <c r="G78" s="6">
        <v>3</v>
      </c>
      <c r="H78" s="11">
        <f t="shared" si="60"/>
        <v>-8.64472652942857</v>
      </c>
      <c r="I78" s="11">
        <f t="shared" si="61"/>
        <v>264.505273470571</v>
      </c>
      <c r="J78" s="11">
        <f t="shared" si="62"/>
        <v>0.00543560015139751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0.234092937548034</v>
      </c>
      <c r="P78" s="11">
        <f t="shared" si="65"/>
        <v>0.00127243560677718</v>
      </c>
      <c r="Q78" s="16">
        <f t="shared" si="66"/>
        <v>0.000241762765287664</v>
      </c>
      <c r="R78" s="11">
        <f t="shared" si="67"/>
        <v>0.0148697958333333</v>
      </c>
      <c r="S78" s="17">
        <f t="shared" si="68"/>
        <v>0.0162586472603551</v>
      </c>
      <c r="T78" s="3">
        <v>0.01</v>
      </c>
      <c r="U78" s="18">
        <f t="shared" si="69"/>
        <v>0.000162586472603551</v>
      </c>
      <c r="V78" s="17"/>
      <c r="W78" s="3"/>
      <c r="X78" s="18"/>
      <c r="Y78" s="19">
        <v>0.02</v>
      </c>
      <c r="Z78" s="3">
        <v>0.17</v>
      </c>
      <c r="AA78" s="20">
        <f t="shared" si="70"/>
        <v>0.0034</v>
      </c>
      <c r="AB78" s="3">
        <v>0.01</v>
      </c>
      <c r="AC78" s="3">
        <v>0.03</v>
      </c>
      <c r="AD78" s="20">
        <f t="shared" si="71"/>
        <v>0.0003</v>
      </c>
      <c r="AE78" s="17"/>
      <c r="AF78" s="3"/>
      <c r="AG78" s="18"/>
      <c r="AH78" s="17"/>
      <c r="AI78" s="3"/>
      <c r="AJ78" s="18"/>
      <c r="AL78" s="20"/>
      <c r="AM78" s="20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0.0117625864726036</v>
      </c>
      <c r="AR78" s="25">
        <f t="shared" si="74"/>
        <v>7.82620833333333</v>
      </c>
      <c r="AS78" s="1">
        <f t="shared" si="75"/>
        <v>0.19</v>
      </c>
      <c r="AT78" s="2">
        <f t="shared" si="76"/>
        <v>2788.85</v>
      </c>
      <c r="AU78" s="1">
        <f t="shared" si="77"/>
        <v>326819.373802716</v>
      </c>
    </row>
    <row r="79" s="1" customFormat="1" spans="1:47">
      <c r="A79" s="6"/>
      <c r="B79" s="6"/>
      <c r="C79" s="9">
        <v>3</v>
      </c>
      <c r="D79" s="12">
        <v>1.55160067506452</v>
      </c>
      <c r="E79" s="13">
        <f t="shared" si="78"/>
        <v>-8.64472652942857</v>
      </c>
      <c r="F79" s="9" t="s">
        <v>109</v>
      </c>
      <c r="G79" s="6">
        <v>4</v>
      </c>
      <c r="H79" s="11">
        <f t="shared" si="60"/>
        <v>1.55160067506452</v>
      </c>
      <c r="I79" s="11">
        <f t="shared" si="61"/>
        <v>274.701600675064</v>
      </c>
      <c r="J79" s="11">
        <f t="shared" si="62"/>
        <v>0.0213131949580608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0.31108258527459</v>
      </c>
      <c r="P79" s="11">
        <f t="shared" si="65"/>
        <v>0.00663016378801491</v>
      </c>
      <c r="Q79" s="16">
        <f t="shared" si="66"/>
        <v>0.00125973111972283</v>
      </c>
      <c r="R79" s="11">
        <f t="shared" si="67"/>
        <v>0.0148697958333333</v>
      </c>
      <c r="S79" s="17">
        <f t="shared" si="68"/>
        <v>0.0847174456086963</v>
      </c>
      <c r="T79" s="3">
        <v>0.01</v>
      </c>
      <c r="U79" s="18">
        <f t="shared" si="69"/>
        <v>0.000847174456086963</v>
      </c>
      <c r="V79" s="17"/>
      <c r="W79" s="3"/>
      <c r="X79" s="18"/>
      <c r="Y79" s="19">
        <v>0.02</v>
      </c>
      <c r="Z79" s="3">
        <v>0.17</v>
      </c>
      <c r="AA79" s="20">
        <f t="shared" si="70"/>
        <v>0.0034</v>
      </c>
      <c r="AB79" s="3">
        <v>0.01</v>
      </c>
      <c r="AC79" s="3">
        <v>0.03</v>
      </c>
      <c r="AD79" s="20">
        <f t="shared" si="71"/>
        <v>0.0003</v>
      </c>
      <c r="AE79" s="17"/>
      <c r="AF79" s="3"/>
      <c r="AG79" s="18"/>
      <c r="AH79" s="17"/>
      <c r="AI79" s="3"/>
      <c r="AJ79" s="18"/>
      <c r="AK79" s="20"/>
      <c r="AL79" s="20"/>
      <c r="AM79" s="20"/>
      <c r="AN79" s="3">
        <v>0.01</v>
      </c>
      <c r="AO79" s="3">
        <v>0.79</v>
      </c>
      <c r="AP79" s="3">
        <f t="shared" si="72"/>
        <v>0.0079</v>
      </c>
      <c r="AQ79" s="1">
        <f t="shared" si="73"/>
        <v>0.012447174456087</v>
      </c>
      <c r="AR79" s="25">
        <f t="shared" si="74"/>
        <v>7.82620833333333</v>
      </c>
      <c r="AS79" s="1">
        <f t="shared" si="75"/>
        <v>0.19</v>
      </c>
      <c r="AT79" s="2">
        <f t="shared" si="76"/>
        <v>2788.85</v>
      </c>
      <c r="AU79" s="1">
        <f t="shared" si="77"/>
        <v>345840.412806002</v>
      </c>
    </row>
    <row r="80" s="1" customFormat="1" spans="1:47">
      <c r="A80" s="6"/>
      <c r="B80" s="6"/>
      <c r="C80" s="9">
        <v>4</v>
      </c>
      <c r="D80" s="12">
        <v>10.9763292147</v>
      </c>
      <c r="E80" s="13">
        <f t="shared" si="78"/>
        <v>1.55160067506452</v>
      </c>
      <c r="F80" s="9" t="s">
        <v>109</v>
      </c>
      <c r="G80" s="6">
        <v>5</v>
      </c>
      <c r="H80" s="11">
        <f t="shared" si="60"/>
        <v>10.9763292147</v>
      </c>
      <c r="I80" s="11">
        <f t="shared" si="61"/>
        <v>284.1263292147</v>
      </c>
      <c r="J80" s="11">
        <f t="shared" si="62"/>
        <v>0.0690663836162347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0.289229800412246</v>
      </c>
      <c r="O80" s="11">
        <f t="shared" si="79"/>
        <v>0.093484704407662</v>
      </c>
      <c r="P80" s="11">
        <f t="shared" si="65"/>
        <v>0.00645665045686989</v>
      </c>
      <c r="Q80" s="16">
        <f t="shared" si="66"/>
        <v>0.00122676358680528</v>
      </c>
      <c r="R80" s="11">
        <f t="shared" si="67"/>
        <v>0.0148697958333333</v>
      </c>
      <c r="S80" s="17">
        <f t="shared" si="68"/>
        <v>0.0825003652071181</v>
      </c>
      <c r="T80" s="3">
        <v>0.01</v>
      </c>
      <c r="U80" s="18">
        <f t="shared" si="69"/>
        <v>0.000825003652071181</v>
      </c>
      <c r="V80" s="17"/>
      <c r="W80" s="3"/>
      <c r="X80" s="18"/>
      <c r="Y80" s="19">
        <v>0.04</v>
      </c>
      <c r="Z80" s="3">
        <v>0.17</v>
      </c>
      <c r="AA80" s="20">
        <f t="shared" si="70"/>
        <v>0.0068</v>
      </c>
      <c r="AB80" s="3">
        <v>0.015</v>
      </c>
      <c r="AC80" s="3">
        <v>0.03</v>
      </c>
      <c r="AD80" s="20">
        <f t="shared" si="71"/>
        <v>0.00045</v>
      </c>
      <c r="AE80" s="17"/>
      <c r="AF80" s="3"/>
      <c r="AG80" s="18"/>
      <c r="AH80" s="17"/>
      <c r="AI80" s="3"/>
      <c r="AJ80" s="18"/>
      <c r="AL80" s="20"/>
      <c r="AM80" s="20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0.0199250036520712</v>
      </c>
      <c r="AR80" s="25">
        <f t="shared" si="74"/>
        <v>7.82620833333333</v>
      </c>
      <c r="AS80" s="1">
        <f t="shared" si="75"/>
        <v>0.19</v>
      </c>
      <c r="AT80" s="2">
        <f t="shared" si="76"/>
        <v>2788.85</v>
      </c>
      <c r="AU80" s="1">
        <f t="shared" si="77"/>
        <v>553609.296029718</v>
      </c>
    </row>
    <row r="81" s="1" customFormat="1" spans="1:47">
      <c r="A81" s="6"/>
      <c r="B81" s="6"/>
      <c r="C81" s="9">
        <v>5</v>
      </c>
      <c r="D81" s="12">
        <v>12.4423382812581</v>
      </c>
      <c r="E81" s="13">
        <f t="shared" si="78"/>
        <v>10.9763292147</v>
      </c>
      <c r="F81" s="9" t="s">
        <v>111</v>
      </c>
      <c r="G81" s="6">
        <v>6</v>
      </c>
      <c r="H81" s="11">
        <f t="shared" si="60"/>
        <v>12.4423382812581</v>
      </c>
      <c r="I81" s="11">
        <f t="shared" si="61"/>
        <v>285.592338281258</v>
      </c>
      <c r="J81" s="11">
        <f t="shared" si="62"/>
        <v>0.0823501013011364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0.165290137284125</v>
      </c>
      <c r="P81" s="11">
        <f t="shared" si="65"/>
        <v>0.0136116595494265</v>
      </c>
      <c r="Q81" s="16">
        <f t="shared" si="66"/>
        <v>0.00258621531439103</v>
      </c>
      <c r="R81" s="11">
        <f t="shared" si="67"/>
        <v>0.0148697958333333</v>
      </c>
      <c r="S81" s="17">
        <f t="shared" si="68"/>
        <v>0.173924063475947</v>
      </c>
      <c r="T81" s="3">
        <v>0.01</v>
      </c>
      <c r="U81" s="18">
        <f t="shared" si="69"/>
        <v>0.00173924063475947</v>
      </c>
      <c r="V81" s="17"/>
      <c r="W81" s="3"/>
      <c r="X81" s="18"/>
      <c r="Y81" s="19">
        <v>0.04</v>
      </c>
      <c r="Z81" s="3">
        <v>0.17</v>
      </c>
      <c r="AA81" s="20">
        <f t="shared" si="70"/>
        <v>0.0068</v>
      </c>
      <c r="AB81" s="3">
        <v>0.015</v>
      </c>
      <c r="AC81" s="3">
        <v>0.03</v>
      </c>
      <c r="AD81" s="20">
        <f t="shared" si="71"/>
        <v>0.00045</v>
      </c>
      <c r="AE81" s="17"/>
      <c r="AF81" s="3"/>
      <c r="AG81" s="18"/>
      <c r="AH81" s="17"/>
      <c r="AI81" s="3"/>
      <c r="AJ81" s="18"/>
      <c r="AK81" s="20"/>
      <c r="AL81" s="20"/>
      <c r="AM81" s="20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0.0208392406347595</v>
      </c>
      <c r="AR81" s="25">
        <f t="shared" si="74"/>
        <v>7.82620833333333</v>
      </c>
      <c r="AS81" s="1">
        <f t="shared" si="75"/>
        <v>0.19</v>
      </c>
      <c r="AT81" s="2">
        <f t="shared" si="76"/>
        <v>2788.85</v>
      </c>
      <c r="AU81" s="1">
        <f t="shared" si="77"/>
        <v>579011.052597918</v>
      </c>
    </row>
    <row r="82" s="1" customFormat="1" spans="1:47">
      <c r="A82" s="6"/>
      <c r="B82" s="6"/>
      <c r="C82" s="9">
        <v>6</v>
      </c>
      <c r="D82" s="12">
        <v>17.4096791523333</v>
      </c>
      <c r="E82" s="13">
        <f t="shared" si="78"/>
        <v>12.4423382812581</v>
      </c>
      <c r="F82" s="9" t="s">
        <v>109</v>
      </c>
      <c r="G82" s="6">
        <v>7</v>
      </c>
      <c r="H82" s="11">
        <f t="shared" si="60"/>
        <v>17.4096791523333</v>
      </c>
      <c r="I82" s="11">
        <f t="shared" si="61"/>
        <v>290.559679152333</v>
      </c>
      <c r="J82" s="11">
        <f t="shared" si="62"/>
        <v>0.147500426285233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0.229940561068032</v>
      </c>
      <c r="P82" s="11">
        <f t="shared" si="65"/>
        <v>0.0339163307778005</v>
      </c>
      <c r="Q82" s="16">
        <f t="shared" si="66"/>
        <v>0.00644410284778209</v>
      </c>
      <c r="R82" s="11">
        <f t="shared" si="67"/>
        <v>0.0148697958333333</v>
      </c>
      <c r="S82" s="17">
        <f t="shared" si="68"/>
        <v>0.433368616490112</v>
      </c>
      <c r="T82" s="3">
        <v>0.01</v>
      </c>
      <c r="U82" s="18">
        <f t="shared" si="69"/>
        <v>0.00433368616490112</v>
      </c>
      <c r="V82" s="17"/>
      <c r="W82" s="3"/>
      <c r="X82" s="18"/>
      <c r="Y82" s="19">
        <v>0.04</v>
      </c>
      <c r="Z82" s="3">
        <v>0.17</v>
      </c>
      <c r="AA82" s="20">
        <f t="shared" si="70"/>
        <v>0.0068</v>
      </c>
      <c r="AB82" s="3">
        <v>0.015</v>
      </c>
      <c r="AC82" s="3">
        <v>0.03</v>
      </c>
      <c r="AD82" s="20">
        <f t="shared" si="71"/>
        <v>0.00045</v>
      </c>
      <c r="AE82" s="17"/>
      <c r="AF82" s="3"/>
      <c r="AG82" s="18"/>
      <c r="AH82" s="17"/>
      <c r="AI82" s="3"/>
      <c r="AJ82" s="18"/>
      <c r="AL82" s="20"/>
      <c r="AM82" s="20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0.0234336861649011</v>
      </c>
      <c r="AR82" s="25">
        <f t="shared" si="74"/>
        <v>7.82620833333333</v>
      </c>
      <c r="AS82" s="1">
        <f t="shared" si="75"/>
        <v>0.19</v>
      </c>
      <c r="AT82" s="2">
        <f t="shared" si="76"/>
        <v>2788.85</v>
      </c>
      <c r="AU82" s="1">
        <f t="shared" si="77"/>
        <v>651096.819236152</v>
      </c>
    </row>
    <row r="83" s="1" customFormat="1" spans="1:47">
      <c r="A83" s="6"/>
      <c r="B83" s="6"/>
      <c r="C83" s="9">
        <v>7</v>
      </c>
      <c r="D83" s="12">
        <v>20.8856461341936</v>
      </c>
      <c r="E83" s="13">
        <f t="shared" si="78"/>
        <v>17.4096791523333</v>
      </c>
      <c r="F83" s="9" t="s">
        <v>109</v>
      </c>
      <c r="G83" s="6">
        <v>8</v>
      </c>
      <c r="H83" s="11">
        <f t="shared" si="60"/>
        <v>20.8856461341936</v>
      </c>
      <c r="I83" s="11">
        <f t="shared" si="61"/>
        <v>294.035646134194</v>
      </c>
      <c r="J83" s="11">
        <f t="shared" si="62"/>
        <v>0.219198518565678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0.274286313623565</v>
      </c>
      <c r="P83" s="11">
        <f t="shared" si="65"/>
        <v>0.0601231536091265</v>
      </c>
      <c r="Q83" s="16">
        <f t="shared" si="66"/>
        <v>0.011423399185734</v>
      </c>
      <c r="R83" s="11">
        <f t="shared" si="67"/>
        <v>0.0148697958333333</v>
      </c>
      <c r="S83" s="17">
        <f t="shared" si="68"/>
        <v>0.768228381463479</v>
      </c>
      <c r="T83" s="3">
        <v>0.01</v>
      </c>
      <c r="U83" s="18">
        <f t="shared" si="69"/>
        <v>0.00768228381463479</v>
      </c>
      <c r="V83" s="17"/>
      <c r="W83" s="3"/>
      <c r="X83" s="18"/>
      <c r="Y83" s="19">
        <v>0.04</v>
      </c>
      <c r="Z83" s="3">
        <v>0.17</v>
      </c>
      <c r="AA83" s="20">
        <f t="shared" si="70"/>
        <v>0.0068</v>
      </c>
      <c r="AB83" s="3">
        <v>0.015</v>
      </c>
      <c r="AC83" s="3">
        <v>0.03</v>
      </c>
      <c r="AD83" s="20">
        <f t="shared" si="71"/>
        <v>0.00045</v>
      </c>
      <c r="AE83" s="17"/>
      <c r="AF83" s="3"/>
      <c r="AG83" s="18"/>
      <c r="AH83" s="17"/>
      <c r="AI83" s="3"/>
      <c r="AJ83" s="18"/>
      <c r="AK83" s="20"/>
      <c r="AL83" s="20"/>
      <c r="AM83" s="20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0.0267822838146348</v>
      </c>
      <c r="AR83" s="25">
        <f t="shared" si="74"/>
        <v>7.82620833333333</v>
      </c>
      <c r="AS83" s="1">
        <f t="shared" si="75"/>
        <v>0.19</v>
      </c>
      <c r="AT83" s="2">
        <f t="shared" si="76"/>
        <v>2788.85</v>
      </c>
      <c r="AU83" s="1">
        <f t="shared" si="77"/>
        <v>744136.440203204</v>
      </c>
    </row>
    <row r="84" s="1" customFormat="1" spans="1:47">
      <c r="A84" s="6"/>
      <c r="B84" s="6"/>
      <c r="C84" s="9">
        <v>8</v>
      </c>
      <c r="D84" s="12">
        <v>20.5634183248387</v>
      </c>
      <c r="E84" s="13">
        <f t="shared" si="78"/>
        <v>20.8856461341936</v>
      </c>
      <c r="F84" s="9" t="s">
        <v>109</v>
      </c>
      <c r="G84" s="6">
        <v>9</v>
      </c>
      <c r="H84" s="11">
        <f t="shared" si="60"/>
        <v>20.5634183248387</v>
      </c>
      <c r="I84" s="11">
        <f t="shared" si="61"/>
        <v>293.713418324839</v>
      </c>
      <c r="J84" s="11">
        <f t="shared" si="62"/>
        <v>0.211378140685336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0.292425243347772</v>
      </c>
      <c r="P84" s="11">
        <f t="shared" si="65"/>
        <v>0.0618123042283089</v>
      </c>
      <c r="Q84" s="16">
        <f t="shared" si="66"/>
        <v>0.0117443378033787</v>
      </c>
      <c r="R84" s="11">
        <f t="shared" si="67"/>
        <v>0.0148697958333333</v>
      </c>
      <c r="S84" s="17">
        <f t="shared" si="68"/>
        <v>0.789811637968268</v>
      </c>
      <c r="T84" s="3">
        <v>0.01</v>
      </c>
      <c r="U84" s="18">
        <f t="shared" si="69"/>
        <v>0.00789811637968268</v>
      </c>
      <c r="V84" s="17"/>
      <c r="W84" s="3"/>
      <c r="X84" s="18"/>
      <c r="Y84" s="19">
        <v>0.04</v>
      </c>
      <c r="Z84" s="3">
        <v>0.17</v>
      </c>
      <c r="AA84" s="20">
        <f t="shared" si="70"/>
        <v>0.0068</v>
      </c>
      <c r="AB84" s="3">
        <v>0.015</v>
      </c>
      <c r="AC84" s="3">
        <v>0.03</v>
      </c>
      <c r="AD84" s="20">
        <f t="shared" si="71"/>
        <v>0.00045</v>
      </c>
      <c r="AE84" s="17"/>
      <c r="AF84" s="3"/>
      <c r="AG84" s="18"/>
      <c r="AH84" s="17"/>
      <c r="AI84" s="3"/>
      <c r="AJ84" s="18"/>
      <c r="AL84" s="20"/>
      <c r="AM84" s="20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0.0269981163796827</v>
      </c>
      <c r="AR84" s="25">
        <f t="shared" si="74"/>
        <v>7.82620833333333</v>
      </c>
      <c r="AS84" s="1">
        <f t="shared" si="75"/>
        <v>0.19</v>
      </c>
      <c r="AT84" s="2">
        <f t="shared" si="76"/>
        <v>2788.85</v>
      </c>
      <c r="AU84" s="1">
        <f t="shared" si="77"/>
        <v>750133.272950787</v>
      </c>
    </row>
    <row r="85" s="1" customFormat="1" spans="1:47">
      <c r="A85" s="6"/>
      <c r="B85" s="6"/>
      <c r="C85" s="9">
        <v>9</v>
      </c>
      <c r="D85" s="12">
        <v>15.0312038963333</v>
      </c>
      <c r="E85" s="13">
        <f t="shared" si="78"/>
        <v>20.5634183248387</v>
      </c>
      <c r="F85" s="9" t="s">
        <v>109</v>
      </c>
      <c r="G85" s="6">
        <v>10</v>
      </c>
      <c r="H85" s="11">
        <f t="shared" si="60"/>
        <v>15.0312038963333</v>
      </c>
      <c r="I85" s="11">
        <f t="shared" si="61"/>
        <v>288.181203896333</v>
      </c>
      <c r="J85" s="11">
        <f t="shared" si="62"/>
        <v>0.11186085787254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0.308875022452796</v>
      </c>
      <c r="P85" s="11">
        <f t="shared" si="65"/>
        <v>0.0345510249869699</v>
      </c>
      <c r="Q85" s="16">
        <f t="shared" si="66"/>
        <v>0.00656469474752427</v>
      </c>
      <c r="R85" s="11">
        <f t="shared" si="67"/>
        <v>0.0148697958333333</v>
      </c>
      <c r="S85" s="17">
        <f t="shared" si="68"/>
        <v>0.441478472273865</v>
      </c>
      <c r="T85" s="3">
        <v>0.01</v>
      </c>
      <c r="U85" s="18">
        <f t="shared" si="69"/>
        <v>0.00441478472273865</v>
      </c>
      <c r="V85" s="17"/>
      <c r="W85" s="3"/>
      <c r="X85" s="18"/>
      <c r="Y85" s="19">
        <v>0.02</v>
      </c>
      <c r="Z85" s="3">
        <v>0.17</v>
      </c>
      <c r="AA85" s="20">
        <f t="shared" si="70"/>
        <v>0.0034</v>
      </c>
      <c r="AB85" s="3">
        <v>0.01</v>
      </c>
      <c r="AC85" s="3">
        <v>0.03</v>
      </c>
      <c r="AD85" s="20">
        <f t="shared" si="71"/>
        <v>0.0003</v>
      </c>
      <c r="AE85" s="17"/>
      <c r="AF85" s="3"/>
      <c r="AG85" s="18"/>
      <c r="AH85" s="17"/>
      <c r="AI85" s="3"/>
      <c r="AJ85" s="18"/>
      <c r="AK85" s="20"/>
      <c r="AL85" s="20"/>
      <c r="AM85" s="20"/>
      <c r="AN85" s="3">
        <v>0.01</v>
      </c>
      <c r="AO85" s="3">
        <v>0.79</v>
      </c>
      <c r="AP85" s="3">
        <f t="shared" si="72"/>
        <v>0.0079</v>
      </c>
      <c r="AQ85" s="1">
        <f t="shared" si="73"/>
        <v>0.0160147847227387</v>
      </c>
      <c r="AR85" s="25">
        <f t="shared" si="74"/>
        <v>7.82620833333333</v>
      </c>
      <c r="AS85" s="1">
        <f t="shared" si="75"/>
        <v>0.19</v>
      </c>
      <c r="AT85" s="2">
        <f t="shared" si="76"/>
        <v>2788.85</v>
      </c>
      <c r="AU85" s="1">
        <f t="shared" si="77"/>
        <v>444965.223155743</v>
      </c>
    </row>
    <row r="86" s="1" customFormat="1" spans="1:47">
      <c r="A86" s="6"/>
      <c r="B86" s="6"/>
      <c r="C86" s="9">
        <v>10</v>
      </c>
      <c r="D86" s="12">
        <v>5.92003939170968</v>
      </c>
      <c r="E86" s="13">
        <f t="shared" si="78"/>
        <v>15.0312038963333</v>
      </c>
      <c r="F86" s="9" t="s">
        <v>109</v>
      </c>
      <c r="G86" s="6">
        <v>11</v>
      </c>
      <c r="H86" s="11">
        <f t="shared" si="60"/>
        <v>5.92003939170968</v>
      </c>
      <c r="I86" s="11">
        <f t="shared" si="61"/>
        <v>279.07003939171</v>
      </c>
      <c r="J86" s="11">
        <f t="shared" si="62"/>
        <v>0.0371203807393186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0.260607797592535</v>
      </c>
      <c r="O86" s="11">
        <f t="shared" si="79"/>
        <v>0.0919782832066246</v>
      </c>
      <c r="P86" s="11">
        <f t="shared" si="65"/>
        <v>0.00341426889237878</v>
      </c>
      <c r="Q86" s="16">
        <f t="shared" si="66"/>
        <v>0.000648711089551969</v>
      </c>
      <c r="R86" s="11">
        <f t="shared" si="67"/>
        <v>0.0148697958333333</v>
      </c>
      <c r="S86" s="17">
        <f t="shared" si="68"/>
        <v>0.0436260925720155</v>
      </c>
      <c r="T86" s="3">
        <v>0.01</v>
      </c>
      <c r="U86" s="18">
        <f t="shared" si="69"/>
        <v>0.000436260925720155</v>
      </c>
      <c r="V86" s="17"/>
      <c r="W86" s="3"/>
      <c r="X86" s="18"/>
      <c r="Y86" s="19">
        <v>0.02</v>
      </c>
      <c r="Z86" s="3">
        <v>0.17</v>
      </c>
      <c r="AA86" s="20">
        <f t="shared" si="70"/>
        <v>0.0034</v>
      </c>
      <c r="AB86" s="3">
        <v>0.01</v>
      </c>
      <c r="AC86" s="3">
        <v>0.03</v>
      </c>
      <c r="AD86" s="20">
        <f t="shared" si="71"/>
        <v>0.0003</v>
      </c>
      <c r="AE86" s="17"/>
      <c r="AF86" s="3"/>
      <c r="AG86" s="18"/>
      <c r="AH86" s="17"/>
      <c r="AI86" s="3"/>
      <c r="AJ86" s="18"/>
      <c r="AL86" s="20"/>
      <c r="AM86" s="20"/>
      <c r="AN86" s="3">
        <v>0.01</v>
      </c>
      <c r="AO86" s="3">
        <v>0.79</v>
      </c>
      <c r="AP86" s="3">
        <f t="shared" si="72"/>
        <v>0.0079</v>
      </c>
      <c r="AQ86" s="1">
        <f t="shared" si="73"/>
        <v>0.0120362609257202</v>
      </c>
      <c r="AR86" s="25">
        <f t="shared" si="74"/>
        <v>7.82620833333333</v>
      </c>
      <c r="AS86" s="1">
        <f t="shared" si="75"/>
        <v>0.19</v>
      </c>
      <c r="AT86" s="2">
        <f t="shared" si="76"/>
        <v>2788.85</v>
      </c>
      <c r="AU86" s="1">
        <f t="shared" si="77"/>
        <v>334423.323291351</v>
      </c>
    </row>
    <row r="87" s="1" customFormat="1" spans="1:48">
      <c r="A87" s="6"/>
      <c r="B87" s="6"/>
      <c r="C87" s="9">
        <v>11</v>
      </c>
      <c r="D87" s="12">
        <v>-3.53050739013333</v>
      </c>
      <c r="E87" s="13">
        <f t="shared" si="78"/>
        <v>5.92003939170968</v>
      </c>
      <c r="F87" s="9" t="s">
        <v>111</v>
      </c>
      <c r="G87" s="6">
        <v>12</v>
      </c>
      <c r="H87" s="11">
        <f t="shared" si="60"/>
        <v>-3.53050739013333</v>
      </c>
      <c r="I87" s="11">
        <f t="shared" si="61"/>
        <v>269.619492609867</v>
      </c>
      <c r="J87" s="11">
        <f t="shared" si="62"/>
        <v>0.0109267900496192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0.166826097647579</v>
      </c>
      <c r="P87" s="11">
        <f t="shared" si="65"/>
        <v>0.00182287374379237</v>
      </c>
      <c r="Q87" s="16">
        <f t="shared" si="66"/>
        <v>0.00034634601132055</v>
      </c>
      <c r="R87" s="11">
        <f t="shared" si="67"/>
        <v>0.0148697958333333</v>
      </c>
      <c r="S87" s="17">
        <f t="shared" si="68"/>
        <v>0.0232919143747861</v>
      </c>
      <c r="T87" s="3">
        <v>0.01</v>
      </c>
      <c r="U87" s="18">
        <f t="shared" si="69"/>
        <v>0.000232919143747861</v>
      </c>
      <c r="V87" s="17"/>
      <c r="W87" s="3"/>
      <c r="X87" s="18"/>
      <c r="Y87" s="19">
        <v>0.02</v>
      </c>
      <c r="Z87" s="3">
        <v>0.17</v>
      </c>
      <c r="AA87" s="20">
        <f t="shared" si="70"/>
        <v>0.0034</v>
      </c>
      <c r="AB87" s="3">
        <v>0.01</v>
      </c>
      <c r="AC87" s="3">
        <v>0.03</v>
      </c>
      <c r="AD87" s="20">
        <f t="shared" si="71"/>
        <v>0.0003</v>
      </c>
      <c r="AE87" s="17"/>
      <c r="AF87" s="3"/>
      <c r="AG87" s="18"/>
      <c r="AH87" s="17"/>
      <c r="AI87" s="3"/>
      <c r="AJ87" s="18"/>
      <c r="AK87" s="20"/>
      <c r="AL87" s="20"/>
      <c r="AM87" s="20"/>
      <c r="AN87" s="3">
        <v>0.01</v>
      </c>
      <c r="AO87" s="3">
        <v>0.79</v>
      </c>
      <c r="AP87" s="3">
        <f t="shared" si="72"/>
        <v>0.0079</v>
      </c>
      <c r="AQ87" s="1">
        <f t="shared" si="73"/>
        <v>0.0118329191437479</v>
      </c>
      <c r="AR87" s="25">
        <f t="shared" si="74"/>
        <v>7.82620833333333</v>
      </c>
      <c r="AS87" s="1">
        <f t="shared" si="75"/>
        <v>0.19</v>
      </c>
      <c r="AT87" s="2">
        <f t="shared" si="76"/>
        <v>2788.85</v>
      </c>
      <c r="AU87" s="1">
        <f t="shared" si="77"/>
        <v>328773.542606899</v>
      </c>
      <c r="AV87" s="1">
        <f>SUM(AU76:AU87)</f>
        <v>5705874.0891686</v>
      </c>
    </row>
    <row r="88" s="1" customFormat="1" spans="1:46">
      <c r="A88" s="6"/>
      <c r="B88" s="6"/>
      <c r="C88" s="9">
        <v>12</v>
      </c>
      <c r="D88" s="12">
        <v>-10.2425965959677</v>
      </c>
      <c r="E88" s="13">
        <f t="shared" si="78"/>
        <v>-3.53050739013333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5" t="s">
        <v>79</v>
      </c>
      <c r="T89" s="15"/>
      <c r="U89" s="15"/>
      <c r="V89" s="15" t="s">
        <v>80</v>
      </c>
      <c r="W89" s="15"/>
      <c r="X89" s="15"/>
      <c r="Y89" s="15" t="s">
        <v>81</v>
      </c>
      <c r="Z89" s="15"/>
      <c r="AA89" s="15"/>
      <c r="AB89" s="15" t="s">
        <v>82</v>
      </c>
      <c r="AC89" s="15"/>
      <c r="AD89" s="15"/>
      <c r="AE89" s="15" t="s">
        <v>83</v>
      </c>
      <c r="AF89" s="15"/>
      <c r="AG89" s="15"/>
      <c r="AH89" s="15" t="s">
        <v>84</v>
      </c>
      <c r="AI89" s="15"/>
      <c r="AJ89" s="15"/>
      <c r="AK89" s="21" t="s">
        <v>85</v>
      </c>
      <c r="AL89" s="22"/>
      <c r="AM89" s="23"/>
      <c r="AN89" s="15" t="s">
        <v>86</v>
      </c>
      <c r="AO89" s="15"/>
      <c r="AP89" s="15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4" t="s">
        <v>93</v>
      </c>
      <c r="L90" s="14" t="s">
        <v>94</v>
      </c>
      <c r="M90" s="6" t="s">
        <v>95</v>
      </c>
      <c r="N90" s="14" t="s">
        <v>96</v>
      </c>
      <c r="O90" s="6" t="s">
        <v>97</v>
      </c>
      <c r="P90" s="6" t="s">
        <v>98</v>
      </c>
      <c r="Q90" s="14" t="s">
        <v>99</v>
      </c>
      <c r="R90" s="14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4" t="s">
        <v>101</v>
      </c>
      <c r="AO90" s="24" t="s">
        <v>102</v>
      </c>
      <c r="AP90" s="24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-13.4</v>
      </c>
      <c r="E91" s="9"/>
      <c r="F91" s="9"/>
      <c r="G91" s="6">
        <v>1</v>
      </c>
      <c r="H91" s="11">
        <f t="shared" ref="H91:H102" si="80">E92</f>
        <v>-13.4</v>
      </c>
      <c r="I91" s="11">
        <f t="shared" ref="I91:I102" si="81">H91+273.15</f>
        <v>259.75</v>
      </c>
      <c r="J91" s="11">
        <f t="shared" ref="J91:J102" si="82">EXP(($C$18*(I91-$C$16))/($C$19*I91*$C$16))</f>
        <v>0.00277059129117369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0.000210343290825906</v>
      </c>
      <c r="Q91" s="16">
        <f t="shared" ref="Q91:Q102" si="86">P91*$B$93</f>
        <v>3.78617923486632e-5</v>
      </c>
      <c r="R91" s="11">
        <f t="shared" ref="R91:R102" si="87">L91*$B$93</f>
        <v>0.0136656</v>
      </c>
      <c r="S91" s="17">
        <f t="shared" ref="S91:S102" si="88">Q91/R91</f>
        <v>0.00277059129117369</v>
      </c>
      <c r="T91" s="3">
        <v>0.01</v>
      </c>
      <c r="U91" s="18">
        <f t="shared" ref="U91:U102" si="89">S91*T91</f>
        <v>2.77059129117369e-5</v>
      </c>
      <c r="V91" s="17"/>
      <c r="W91" s="3"/>
      <c r="X91" s="18"/>
      <c r="Y91" s="19">
        <v>0.02</v>
      </c>
      <c r="Z91" s="3">
        <v>0.49</v>
      </c>
      <c r="AA91" s="20">
        <f t="shared" ref="AA91:AA102" si="90">Y91*Z91</f>
        <v>0.0098</v>
      </c>
      <c r="AB91" s="3"/>
      <c r="AC91" s="3"/>
      <c r="AD91" s="20"/>
      <c r="AE91" s="17"/>
      <c r="AF91" s="3"/>
      <c r="AG91" s="18"/>
      <c r="AH91" s="17"/>
      <c r="AI91" s="3"/>
      <c r="AJ91" s="18"/>
      <c r="AL91" s="20"/>
      <c r="AM91" s="20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0.0148277059129117</v>
      </c>
      <c r="AR91" s="25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72.0083333333333</v>
      </c>
      <c r="AU91" s="1">
        <f t="shared" ref="AU91:AU102" si="96">AT91*10000*AS91*0.67*AR91*AQ91</f>
        <v>9775.97832785907</v>
      </c>
    </row>
    <row r="92" s="1" customFormat="1" spans="1:47">
      <c r="A92" s="6" t="s">
        <v>110</v>
      </c>
      <c r="B92" s="6">
        <v>1</v>
      </c>
      <c r="C92" s="9">
        <v>1</v>
      </c>
      <c r="D92" s="12">
        <v>-12.7362651235484</v>
      </c>
      <c r="E92" s="13">
        <f t="shared" ref="E92:E103" si="97">D91</f>
        <v>-13.4</v>
      </c>
      <c r="F92" s="9" t="s">
        <v>109</v>
      </c>
      <c r="G92" s="6">
        <v>2</v>
      </c>
      <c r="H92" s="11">
        <f t="shared" si="80"/>
        <v>-12.7362651235484</v>
      </c>
      <c r="I92" s="11">
        <f t="shared" si="81"/>
        <v>260.413734876452</v>
      </c>
      <c r="J92" s="11">
        <f t="shared" si="82"/>
        <v>0.00304835475073179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0.151629656709174</v>
      </c>
      <c r="P92" s="11">
        <f t="shared" si="85"/>
        <v>0.000462220984381242</v>
      </c>
      <c r="Q92" s="16">
        <f t="shared" si="86"/>
        <v>8.31997771886236e-5</v>
      </c>
      <c r="R92" s="11">
        <f t="shared" si="87"/>
        <v>0.0136656</v>
      </c>
      <c r="S92" s="17">
        <f t="shared" si="88"/>
        <v>0.0060882637563388</v>
      </c>
      <c r="T92" s="3">
        <v>0.01</v>
      </c>
      <c r="U92" s="18">
        <f t="shared" si="89"/>
        <v>6.08826375633881e-5</v>
      </c>
      <c r="V92" s="17"/>
      <c r="W92" s="3"/>
      <c r="X92" s="18"/>
      <c r="Y92" s="19">
        <v>0.02</v>
      </c>
      <c r="Z92" s="3">
        <v>0.49</v>
      </c>
      <c r="AA92" s="20">
        <f t="shared" si="90"/>
        <v>0.0098</v>
      </c>
      <c r="AB92" s="3"/>
      <c r="AC92" s="3"/>
      <c r="AD92" s="20"/>
      <c r="AE92" s="17"/>
      <c r="AF92" s="3"/>
      <c r="AG92" s="18"/>
      <c r="AH92" s="17"/>
      <c r="AI92" s="3"/>
      <c r="AJ92" s="18"/>
      <c r="AK92" s="20"/>
      <c r="AL92" s="20"/>
      <c r="AM92" s="20"/>
      <c r="AN92" s="3">
        <v>0.01</v>
      </c>
      <c r="AO92" s="3">
        <v>0.5</v>
      </c>
      <c r="AP92" s="3">
        <f t="shared" si="91"/>
        <v>0.005</v>
      </c>
      <c r="AQ92" s="1">
        <f t="shared" si="92"/>
        <v>0.0148608826375634</v>
      </c>
      <c r="AR92" s="25">
        <f t="shared" si="93"/>
        <v>7.592</v>
      </c>
      <c r="AS92" s="1">
        <f t="shared" si="94"/>
        <v>0.18</v>
      </c>
      <c r="AT92" s="2">
        <f t="shared" si="95"/>
        <v>72.0083333333333</v>
      </c>
      <c r="AU92" s="1">
        <f t="shared" si="96"/>
        <v>9797.85190311669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2">
        <v>-8.64472652942857</v>
      </c>
      <c r="E93" s="13">
        <f t="shared" si="97"/>
        <v>-12.7362651235484</v>
      </c>
      <c r="F93" s="9" t="s">
        <v>109</v>
      </c>
      <c r="G93" s="6">
        <v>3</v>
      </c>
      <c r="H93" s="11">
        <f t="shared" si="80"/>
        <v>-8.64472652942857</v>
      </c>
      <c r="I93" s="11">
        <f t="shared" si="81"/>
        <v>264.505273470571</v>
      </c>
      <c r="J93" s="11">
        <f t="shared" si="82"/>
        <v>0.00543560015139751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0.227087435724793</v>
      </c>
      <c r="P93" s="11">
        <f t="shared" si="85"/>
        <v>0.00123435650000616</v>
      </c>
      <c r="Q93" s="16">
        <f t="shared" si="86"/>
        <v>0.000222184170001108</v>
      </c>
      <c r="R93" s="11">
        <f t="shared" si="87"/>
        <v>0.0136656</v>
      </c>
      <c r="S93" s="17">
        <f t="shared" si="88"/>
        <v>0.0162586472603551</v>
      </c>
      <c r="T93" s="3">
        <v>0.01</v>
      </c>
      <c r="U93" s="18">
        <f t="shared" si="89"/>
        <v>0.000162586472603551</v>
      </c>
      <c r="V93" s="17"/>
      <c r="W93" s="3"/>
      <c r="X93" s="18"/>
      <c r="Y93" s="19">
        <v>0.02</v>
      </c>
      <c r="Z93" s="3">
        <v>0.49</v>
      </c>
      <c r="AA93" s="20">
        <f t="shared" si="90"/>
        <v>0.0098</v>
      </c>
      <c r="AB93" s="3"/>
      <c r="AC93" s="3"/>
      <c r="AD93" s="20"/>
      <c r="AE93" s="17"/>
      <c r="AF93" s="3"/>
      <c r="AG93" s="18"/>
      <c r="AH93" s="17"/>
      <c r="AI93" s="3"/>
      <c r="AJ93" s="18"/>
      <c r="AL93" s="20"/>
      <c r="AM93" s="20"/>
      <c r="AN93" s="3">
        <v>0.01</v>
      </c>
      <c r="AO93" s="3">
        <v>0.5</v>
      </c>
      <c r="AP93" s="3">
        <f t="shared" si="91"/>
        <v>0.005</v>
      </c>
      <c r="AQ93" s="1">
        <f t="shared" si="92"/>
        <v>0.0149625864726036</v>
      </c>
      <c r="AR93" s="25">
        <f t="shared" si="93"/>
        <v>7.592</v>
      </c>
      <c r="AS93" s="1">
        <f t="shared" si="94"/>
        <v>0.18</v>
      </c>
      <c r="AT93" s="2">
        <f t="shared" si="95"/>
        <v>72.0083333333333</v>
      </c>
      <c r="AU93" s="1">
        <f t="shared" si="96"/>
        <v>9864.90573417136</v>
      </c>
    </row>
    <row r="94" s="1" customFormat="1" spans="1:47">
      <c r="A94" s="6"/>
      <c r="B94" s="6"/>
      <c r="C94" s="9">
        <v>3</v>
      </c>
      <c r="D94" s="12">
        <v>1.55160067506452</v>
      </c>
      <c r="E94" s="13">
        <f t="shared" si="97"/>
        <v>-8.64472652942857</v>
      </c>
      <c r="F94" s="9" t="s">
        <v>109</v>
      </c>
      <c r="G94" s="6">
        <v>4</v>
      </c>
      <c r="H94" s="11">
        <f t="shared" si="80"/>
        <v>1.55160067506452</v>
      </c>
      <c r="I94" s="11">
        <f t="shared" si="81"/>
        <v>274.701600675064</v>
      </c>
      <c r="J94" s="11">
        <f t="shared" si="82"/>
        <v>0.0213131949580608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0.301773079224787</v>
      </c>
      <c r="P94" s="11">
        <f t="shared" si="85"/>
        <v>0.00643174847061221</v>
      </c>
      <c r="Q94" s="16">
        <f t="shared" si="86"/>
        <v>0.0011577147247102</v>
      </c>
      <c r="R94" s="11">
        <f t="shared" si="87"/>
        <v>0.0136656</v>
      </c>
      <c r="S94" s="17">
        <f t="shared" si="88"/>
        <v>0.0847174456086962</v>
      </c>
      <c r="T94" s="3">
        <v>0.01</v>
      </c>
      <c r="U94" s="18">
        <f t="shared" si="89"/>
        <v>0.000847174456086962</v>
      </c>
      <c r="V94" s="17"/>
      <c r="W94" s="3"/>
      <c r="X94" s="18"/>
      <c r="Y94" s="19">
        <v>0.02</v>
      </c>
      <c r="Z94" s="3">
        <v>0.49</v>
      </c>
      <c r="AA94" s="20">
        <f t="shared" si="90"/>
        <v>0.0098</v>
      </c>
      <c r="AB94" s="3"/>
      <c r="AC94" s="3"/>
      <c r="AD94" s="20"/>
      <c r="AE94" s="17"/>
      <c r="AF94" s="3"/>
      <c r="AG94" s="18"/>
      <c r="AH94" s="17"/>
      <c r="AI94" s="3"/>
      <c r="AJ94" s="18"/>
      <c r="AK94" s="20"/>
      <c r="AL94" s="20"/>
      <c r="AM94" s="20"/>
      <c r="AN94" s="3">
        <v>0.01</v>
      </c>
      <c r="AO94" s="3">
        <v>0.5</v>
      </c>
      <c r="AP94" s="3">
        <f t="shared" si="91"/>
        <v>0.005</v>
      </c>
      <c r="AQ94" s="1">
        <f t="shared" si="92"/>
        <v>0.015647174456087</v>
      </c>
      <c r="AR94" s="25">
        <f t="shared" si="93"/>
        <v>7.592</v>
      </c>
      <c r="AS94" s="1">
        <f t="shared" si="94"/>
        <v>0.18</v>
      </c>
      <c r="AT94" s="2">
        <f t="shared" si="95"/>
        <v>72.0083333333333</v>
      </c>
      <c r="AU94" s="1">
        <f t="shared" si="96"/>
        <v>10316.2579075523</v>
      </c>
    </row>
    <row r="95" s="1" customFormat="1" spans="1:47">
      <c r="A95" s="6"/>
      <c r="B95" s="6"/>
      <c r="C95" s="9">
        <v>4</v>
      </c>
      <c r="D95" s="12">
        <v>10.9763292147</v>
      </c>
      <c r="E95" s="13">
        <f t="shared" si="97"/>
        <v>1.55160067506452</v>
      </c>
      <c r="F95" s="9" t="s">
        <v>109</v>
      </c>
      <c r="G95" s="6">
        <v>5</v>
      </c>
      <c r="H95" s="11">
        <f t="shared" si="80"/>
        <v>10.9763292147</v>
      </c>
      <c r="I95" s="11">
        <f t="shared" si="81"/>
        <v>284.1263292147</v>
      </c>
      <c r="J95" s="11">
        <f t="shared" si="82"/>
        <v>0.0690663836162347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0.280574264216466</v>
      </c>
      <c r="O95" s="11">
        <f t="shared" si="98"/>
        <v>0.0906870665377087</v>
      </c>
      <c r="P95" s="11">
        <f t="shared" si="85"/>
        <v>0.00626342772652439</v>
      </c>
      <c r="Q95" s="16">
        <f t="shared" si="86"/>
        <v>0.00112741699077439</v>
      </c>
      <c r="R95" s="11">
        <f t="shared" si="87"/>
        <v>0.0136656</v>
      </c>
      <c r="S95" s="17">
        <f t="shared" si="88"/>
        <v>0.0825003652071179</v>
      </c>
      <c r="T95" s="3">
        <v>0.01</v>
      </c>
      <c r="U95" s="18">
        <f t="shared" si="89"/>
        <v>0.000825003652071179</v>
      </c>
      <c r="V95" s="17"/>
      <c r="W95" s="3"/>
      <c r="X95" s="18"/>
      <c r="Y95" s="19">
        <v>0.04</v>
      </c>
      <c r="Z95" s="3">
        <v>0.49</v>
      </c>
      <c r="AA95" s="20">
        <f t="shared" si="90"/>
        <v>0.0196</v>
      </c>
      <c r="AB95" s="3"/>
      <c r="AC95" s="3"/>
      <c r="AD95" s="20"/>
      <c r="AE95" s="17"/>
      <c r="AF95" s="3"/>
      <c r="AG95" s="18"/>
      <c r="AH95" s="17"/>
      <c r="AI95" s="3"/>
      <c r="AJ95" s="18"/>
      <c r="AL95" s="20"/>
      <c r="AM95" s="20"/>
      <c r="AN95" s="3">
        <v>0.015</v>
      </c>
      <c r="AO95" s="3">
        <v>0.5</v>
      </c>
      <c r="AP95" s="3">
        <f t="shared" si="91"/>
        <v>0.0075</v>
      </c>
      <c r="AQ95" s="1">
        <f t="shared" si="92"/>
        <v>0.0279250036520712</v>
      </c>
      <c r="AR95" s="25">
        <f t="shared" si="93"/>
        <v>7.592</v>
      </c>
      <c r="AS95" s="1">
        <f t="shared" si="94"/>
        <v>0.18</v>
      </c>
      <c r="AT95" s="2">
        <f t="shared" si="95"/>
        <v>72.0083333333333</v>
      </c>
      <c r="AU95" s="1">
        <f t="shared" si="96"/>
        <v>18411.0901653582</v>
      </c>
    </row>
    <row r="96" s="1" customFormat="1" spans="1:47">
      <c r="A96" s="6"/>
      <c r="B96" s="6"/>
      <c r="C96" s="9">
        <v>5</v>
      </c>
      <c r="D96" s="12">
        <v>12.4423382812581</v>
      </c>
      <c r="E96" s="13">
        <f t="shared" si="97"/>
        <v>10.9763292147</v>
      </c>
      <c r="F96" s="9" t="s">
        <v>111</v>
      </c>
      <c r="G96" s="6">
        <v>6</v>
      </c>
      <c r="H96" s="11">
        <f t="shared" si="80"/>
        <v>12.4423382812581</v>
      </c>
      <c r="I96" s="11">
        <f t="shared" si="81"/>
        <v>285.592338281258</v>
      </c>
      <c r="J96" s="11">
        <f t="shared" si="82"/>
        <v>0.0823501013011364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0.160343638811184</v>
      </c>
      <c r="P96" s="11">
        <f t="shared" si="85"/>
        <v>0.0132043148990939</v>
      </c>
      <c r="Q96" s="16">
        <f t="shared" si="86"/>
        <v>0.00237677668183689</v>
      </c>
      <c r="R96" s="11">
        <f t="shared" si="87"/>
        <v>0.0136656</v>
      </c>
      <c r="S96" s="17">
        <f t="shared" si="88"/>
        <v>0.173924063475946</v>
      </c>
      <c r="T96" s="3">
        <v>0.01</v>
      </c>
      <c r="U96" s="18">
        <f t="shared" si="89"/>
        <v>0.00173924063475946</v>
      </c>
      <c r="V96" s="17"/>
      <c r="W96" s="3"/>
      <c r="X96" s="18"/>
      <c r="Y96" s="19">
        <v>0.04</v>
      </c>
      <c r="Z96" s="3">
        <v>0.49</v>
      </c>
      <c r="AA96" s="20">
        <f t="shared" si="90"/>
        <v>0.0196</v>
      </c>
      <c r="AB96" s="3"/>
      <c r="AC96" s="3"/>
      <c r="AD96" s="20"/>
      <c r="AE96" s="17"/>
      <c r="AF96" s="3"/>
      <c r="AG96" s="18"/>
      <c r="AH96" s="17"/>
      <c r="AI96" s="3"/>
      <c r="AJ96" s="18"/>
      <c r="AK96" s="20"/>
      <c r="AL96" s="20"/>
      <c r="AM96" s="20"/>
      <c r="AN96" s="3">
        <v>0.015</v>
      </c>
      <c r="AO96" s="3">
        <v>0.5</v>
      </c>
      <c r="AP96" s="3">
        <f t="shared" si="91"/>
        <v>0.0075</v>
      </c>
      <c r="AQ96" s="1">
        <f t="shared" si="92"/>
        <v>0.0288392406347595</v>
      </c>
      <c r="AR96" s="25">
        <f t="shared" si="93"/>
        <v>7.592</v>
      </c>
      <c r="AS96" s="1">
        <f t="shared" si="94"/>
        <v>0.18</v>
      </c>
      <c r="AT96" s="2">
        <f t="shared" si="95"/>
        <v>72.0083333333333</v>
      </c>
      <c r="AU96" s="1">
        <f t="shared" si="96"/>
        <v>19013.8510362429</v>
      </c>
    </row>
    <row r="97" s="1" customFormat="1" spans="1:47">
      <c r="A97" s="6"/>
      <c r="B97" s="6"/>
      <c r="C97" s="9">
        <v>6</v>
      </c>
      <c r="D97" s="12">
        <v>17.4096791523333</v>
      </c>
      <c r="E97" s="13">
        <f t="shared" si="97"/>
        <v>12.4423382812581</v>
      </c>
      <c r="F97" s="9" t="s">
        <v>109</v>
      </c>
      <c r="G97" s="6">
        <v>7</v>
      </c>
      <c r="H97" s="11">
        <f t="shared" si="80"/>
        <v>17.4096791523333</v>
      </c>
      <c r="I97" s="11">
        <f t="shared" si="81"/>
        <v>290.559679152333</v>
      </c>
      <c r="J97" s="11">
        <f t="shared" si="82"/>
        <v>0.147500426285233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0.22305932391209</v>
      </c>
      <c r="P97" s="11">
        <f t="shared" si="85"/>
        <v>0.0329013453639292</v>
      </c>
      <c r="Q97" s="16">
        <f t="shared" si="86"/>
        <v>0.00592224216550726</v>
      </c>
      <c r="R97" s="11">
        <f t="shared" si="87"/>
        <v>0.0136656</v>
      </c>
      <c r="S97" s="17">
        <f t="shared" si="88"/>
        <v>0.433368616490111</v>
      </c>
      <c r="T97" s="3">
        <v>0.01</v>
      </c>
      <c r="U97" s="18">
        <f t="shared" si="89"/>
        <v>0.00433368616490111</v>
      </c>
      <c r="V97" s="17"/>
      <c r="W97" s="3"/>
      <c r="X97" s="18"/>
      <c r="Y97" s="19">
        <v>0.04</v>
      </c>
      <c r="Z97" s="3">
        <v>0.49</v>
      </c>
      <c r="AA97" s="20">
        <f t="shared" si="90"/>
        <v>0.0196</v>
      </c>
      <c r="AB97" s="3"/>
      <c r="AC97" s="3"/>
      <c r="AD97" s="20"/>
      <c r="AE97" s="17"/>
      <c r="AF97" s="3"/>
      <c r="AG97" s="18"/>
      <c r="AH97" s="17"/>
      <c r="AI97" s="3"/>
      <c r="AJ97" s="18"/>
      <c r="AL97" s="20"/>
      <c r="AM97" s="20"/>
      <c r="AN97" s="3">
        <v>0.015</v>
      </c>
      <c r="AO97" s="3">
        <v>0.5</v>
      </c>
      <c r="AP97" s="3">
        <f t="shared" si="91"/>
        <v>0.0075</v>
      </c>
      <c r="AQ97" s="1">
        <f t="shared" si="92"/>
        <v>0.0314336861649011</v>
      </c>
      <c r="AR97" s="25">
        <f t="shared" si="93"/>
        <v>7.592</v>
      </c>
      <c r="AS97" s="1">
        <f t="shared" si="94"/>
        <v>0.18</v>
      </c>
      <c r="AT97" s="2">
        <f t="shared" si="95"/>
        <v>72.0083333333333</v>
      </c>
      <c r="AU97" s="1">
        <f t="shared" si="96"/>
        <v>20724.3815407216</v>
      </c>
    </row>
    <row r="98" s="1" customFormat="1" spans="1:47">
      <c r="A98" s="6"/>
      <c r="B98" s="6"/>
      <c r="C98" s="9">
        <v>7</v>
      </c>
      <c r="D98" s="12">
        <v>20.8856461341936</v>
      </c>
      <c r="E98" s="13">
        <f t="shared" si="97"/>
        <v>17.4096791523333</v>
      </c>
      <c r="F98" s="9" t="s">
        <v>109</v>
      </c>
      <c r="G98" s="6">
        <v>8</v>
      </c>
      <c r="H98" s="11">
        <f t="shared" si="80"/>
        <v>20.8856461341936</v>
      </c>
      <c r="I98" s="11">
        <f t="shared" si="81"/>
        <v>294.035646134194</v>
      </c>
      <c r="J98" s="11">
        <f t="shared" si="82"/>
        <v>0.219198518565678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0.266077978548161</v>
      </c>
      <c r="P98" s="11">
        <f t="shared" si="85"/>
        <v>0.0583238987207072</v>
      </c>
      <c r="Q98" s="16">
        <f t="shared" si="86"/>
        <v>0.0104983017697273</v>
      </c>
      <c r="R98" s="11">
        <f t="shared" si="87"/>
        <v>0.0136656</v>
      </c>
      <c r="S98" s="17">
        <f t="shared" si="88"/>
        <v>0.768228381463478</v>
      </c>
      <c r="T98" s="3">
        <v>0.01</v>
      </c>
      <c r="U98" s="18">
        <f t="shared" si="89"/>
        <v>0.00768228381463478</v>
      </c>
      <c r="V98" s="17"/>
      <c r="W98" s="3"/>
      <c r="X98" s="18"/>
      <c r="Y98" s="19">
        <v>0.04</v>
      </c>
      <c r="Z98" s="3">
        <v>0.49</v>
      </c>
      <c r="AA98" s="20">
        <f t="shared" si="90"/>
        <v>0.0196</v>
      </c>
      <c r="AB98" s="3"/>
      <c r="AC98" s="3"/>
      <c r="AD98" s="20"/>
      <c r="AE98" s="17"/>
      <c r="AF98" s="3"/>
      <c r="AG98" s="18"/>
      <c r="AH98" s="17"/>
      <c r="AI98" s="3"/>
      <c r="AJ98" s="18"/>
      <c r="AK98" s="20"/>
      <c r="AL98" s="20"/>
      <c r="AM98" s="20"/>
      <c r="AN98" s="3">
        <v>0.015</v>
      </c>
      <c r="AO98" s="3">
        <v>0.5</v>
      </c>
      <c r="AP98" s="3">
        <f t="shared" si="91"/>
        <v>0.0075</v>
      </c>
      <c r="AQ98" s="1">
        <f t="shared" si="92"/>
        <v>0.0347822838146348</v>
      </c>
      <c r="AR98" s="25">
        <f t="shared" si="93"/>
        <v>7.592</v>
      </c>
      <c r="AS98" s="1">
        <f t="shared" si="94"/>
        <v>0.18</v>
      </c>
      <c r="AT98" s="2">
        <f t="shared" si="95"/>
        <v>72.0083333333333</v>
      </c>
      <c r="AU98" s="1">
        <f t="shared" si="96"/>
        <v>22932.1281904586</v>
      </c>
    </row>
    <row r="99" s="1" customFormat="1" spans="1:47">
      <c r="A99" s="6"/>
      <c r="B99" s="6"/>
      <c r="C99" s="9">
        <v>8</v>
      </c>
      <c r="D99" s="12">
        <v>20.5634183248387</v>
      </c>
      <c r="E99" s="13">
        <f t="shared" si="97"/>
        <v>20.8856461341936</v>
      </c>
      <c r="F99" s="9" t="s">
        <v>109</v>
      </c>
      <c r="G99" s="6">
        <v>9</v>
      </c>
      <c r="H99" s="11">
        <f t="shared" si="80"/>
        <v>20.5634183248387</v>
      </c>
      <c r="I99" s="11">
        <f t="shared" si="81"/>
        <v>293.713418324839</v>
      </c>
      <c r="J99" s="11">
        <f t="shared" si="82"/>
        <v>0.211378140685336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0.283674079827454</v>
      </c>
      <c r="P99" s="11">
        <f t="shared" si="85"/>
        <v>0.0599624995545508</v>
      </c>
      <c r="Q99" s="16">
        <f t="shared" si="86"/>
        <v>0.0107932499198191</v>
      </c>
      <c r="R99" s="11">
        <f t="shared" si="87"/>
        <v>0.0136656</v>
      </c>
      <c r="S99" s="17">
        <f t="shared" si="88"/>
        <v>0.789811637968266</v>
      </c>
      <c r="T99" s="3">
        <v>0.01</v>
      </c>
      <c r="U99" s="18">
        <f t="shared" si="89"/>
        <v>0.00789811637968266</v>
      </c>
      <c r="V99" s="17"/>
      <c r="W99" s="3"/>
      <c r="X99" s="18"/>
      <c r="Y99" s="19">
        <v>0.04</v>
      </c>
      <c r="Z99" s="3">
        <v>0.49</v>
      </c>
      <c r="AA99" s="20">
        <f t="shared" si="90"/>
        <v>0.0196</v>
      </c>
      <c r="AB99" s="3"/>
      <c r="AC99" s="3"/>
      <c r="AD99" s="20"/>
      <c r="AE99" s="17"/>
      <c r="AF99" s="3"/>
      <c r="AG99" s="18"/>
      <c r="AH99" s="17"/>
      <c r="AI99" s="3"/>
      <c r="AJ99" s="18"/>
      <c r="AL99" s="20"/>
      <c r="AM99" s="20"/>
      <c r="AN99" s="3">
        <v>0.015</v>
      </c>
      <c r="AO99" s="3">
        <v>0.5</v>
      </c>
      <c r="AP99" s="3">
        <f t="shared" si="91"/>
        <v>0.0075</v>
      </c>
      <c r="AQ99" s="1">
        <f t="shared" si="92"/>
        <v>0.0349981163796827</v>
      </c>
      <c r="AR99" s="25">
        <f t="shared" si="93"/>
        <v>7.592</v>
      </c>
      <c r="AS99" s="1">
        <f t="shared" si="94"/>
        <v>0.18</v>
      </c>
      <c r="AT99" s="2">
        <f t="shared" si="95"/>
        <v>72.0083333333333</v>
      </c>
      <c r="AU99" s="1">
        <f t="shared" si="96"/>
        <v>23074.4276460013</v>
      </c>
    </row>
    <row r="100" s="1" customFormat="1" spans="1:47">
      <c r="A100" s="6"/>
      <c r="B100" s="6"/>
      <c r="C100" s="9">
        <v>9</v>
      </c>
      <c r="D100" s="12">
        <v>15.0312038963333</v>
      </c>
      <c r="E100" s="13">
        <f t="shared" si="97"/>
        <v>20.5634183248387</v>
      </c>
      <c r="F100" s="9" t="s">
        <v>109</v>
      </c>
      <c r="G100" s="6">
        <v>10</v>
      </c>
      <c r="H100" s="11">
        <f t="shared" si="80"/>
        <v>15.0312038963333</v>
      </c>
      <c r="I100" s="11">
        <f t="shared" si="81"/>
        <v>288.181203896333</v>
      </c>
      <c r="J100" s="11">
        <f t="shared" si="82"/>
        <v>0.11186085787254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0.299631580272903</v>
      </c>
      <c r="P100" s="11">
        <f t="shared" si="85"/>
        <v>0.0335170456150318</v>
      </c>
      <c r="Q100" s="16">
        <f t="shared" si="86"/>
        <v>0.00603306821070572</v>
      </c>
      <c r="R100" s="11">
        <f t="shared" si="87"/>
        <v>0.0136656</v>
      </c>
      <c r="S100" s="17">
        <f t="shared" si="88"/>
        <v>0.441478472273864</v>
      </c>
      <c r="T100" s="3">
        <v>0.01</v>
      </c>
      <c r="U100" s="18">
        <f t="shared" si="89"/>
        <v>0.00441478472273864</v>
      </c>
      <c r="V100" s="17"/>
      <c r="W100" s="3"/>
      <c r="X100" s="18"/>
      <c r="Y100" s="19">
        <v>0.02</v>
      </c>
      <c r="Z100" s="3">
        <v>0.49</v>
      </c>
      <c r="AA100" s="20">
        <f t="shared" si="90"/>
        <v>0.0098</v>
      </c>
      <c r="AB100" s="3"/>
      <c r="AC100" s="3"/>
      <c r="AD100" s="20"/>
      <c r="AE100" s="17"/>
      <c r="AF100" s="3"/>
      <c r="AG100" s="18"/>
      <c r="AH100" s="17"/>
      <c r="AI100" s="3"/>
      <c r="AJ100" s="18"/>
      <c r="AK100" s="20"/>
      <c r="AL100" s="20"/>
      <c r="AM100" s="20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0.0192147847227386</v>
      </c>
      <c r="AR100" s="25">
        <f t="shared" si="93"/>
        <v>7.592</v>
      </c>
      <c r="AS100" s="1">
        <f t="shared" si="94"/>
        <v>0.18</v>
      </c>
      <c r="AT100" s="2">
        <f t="shared" si="95"/>
        <v>72.0083333333333</v>
      </c>
      <c r="AU100" s="1">
        <f t="shared" si="96"/>
        <v>12668.4006364329</v>
      </c>
    </row>
    <row r="101" s="1" customFormat="1" spans="1:47">
      <c r="A101" s="6"/>
      <c r="B101" s="6"/>
      <c r="C101" s="9">
        <v>10</v>
      </c>
      <c r="D101" s="12">
        <v>5.92003939170968</v>
      </c>
      <c r="E101" s="13">
        <f t="shared" si="97"/>
        <v>15.0312038963333</v>
      </c>
      <c r="F101" s="9" t="s">
        <v>109</v>
      </c>
      <c r="G101" s="6">
        <v>11</v>
      </c>
      <c r="H101" s="11">
        <f t="shared" si="80"/>
        <v>5.92003939170968</v>
      </c>
      <c r="I101" s="11">
        <f t="shared" si="81"/>
        <v>279.07003939171</v>
      </c>
      <c r="J101" s="11">
        <f t="shared" si="82"/>
        <v>0.0371203807393186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0.252808807924978</v>
      </c>
      <c r="O101" s="11">
        <f t="shared" si="98"/>
        <v>0.0892257267328936</v>
      </c>
      <c r="P101" s="11">
        <f t="shared" si="85"/>
        <v>0.00331209294806741</v>
      </c>
      <c r="Q101" s="16">
        <f t="shared" si="86"/>
        <v>0.000596176730652134</v>
      </c>
      <c r="R101" s="11">
        <f t="shared" si="87"/>
        <v>0.0136656</v>
      </c>
      <c r="S101" s="17">
        <f t="shared" si="88"/>
        <v>0.0436260925720154</v>
      </c>
      <c r="T101" s="3">
        <v>0.01</v>
      </c>
      <c r="U101" s="18">
        <f t="shared" si="89"/>
        <v>0.000436260925720154</v>
      </c>
      <c r="V101" s="17"/>
      <c r="W101" s="3"/>
      <c r="X101" s="18"/>
      <c r="Y101" s="19">
        <v>0.02</v>
      </c>
      <c r="Z101" s="3">
        <v>0.49</v>
      </c>
      <c r="AA101" s="20">
        <f t="shared" si="90"/>
        <v>0.0098</v>
      </c>
      <c r="AB101" s="3"/>
      <c r="AC101" s="3"/>
      <c r="AD101" s="20"/>
      <c r="AE101" s="17"/>
      <c r="AF101" s="3"/>
      <c r="AG101" s="18"/>
      <c r="AH101" s="17"/>
      <c r="AI101" s="3"/>
      <c r="AJ101" s="18"/>
      <c r="AL101" s="20"/>
      <c r="AM101" s="20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0.0152362609257202</v>
      </c>
      <c r="AR101" s="25">
        <f t="shared" si="93"/>
        <v>7.592</v>
      </c>
      <c r="AS101" s="1">
        <f t="shared" si="94"/>
        <v>0.18</v>
      </c>
      <c r="AT101" s="2">
        <f t="shared" si="95"/>
        <v>72.0083333333333</v>
      </c>
      <c r="AU101" s="1">
        <f t="shared" si="96"/>
        <v>10045.3406266807</v>
      </c>
    </row>
    <row r="102" s="1" customFormat="1" spans="1:48">
      <c r="A102" s="6"/>
      <c r="B102" s="6"/>
      <c r="C102" s="9">
        <v>11</v>
      </c>
      <c r="D102" s="12">
        <v>-3.53050739013333</v>
      </c>
      <c r="E102" s="13">
        <f t="shared" si="97"/>
        <v>5.92003939170968</v>
      </c>
      <c r="F102" s="9" t="s">
        <v>111</v>
      </c>
      <c r="G102" s="6">
        <v>12</v>
      </c>
      <c r="H102" s="11">
        <f t="shared" si="80"/>
        <v>-3.53050739013333</v>
      </c>
      <c r="I102" s="11">
        <f t="shared" si="81"/>
        <v>269.619492609867</v>
      </c>
      <c r="J102" s="11">
        <f t="shared" si="82"/>
        <v>0.0109267900496192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0.161833633784826</v>
      </c>
      <c r="P102" s="11">
        <f t="shared" si="85"/>
        <v>0.00176832213933376</v>
      </c>
      <c r="Q102" s="16">
        <f t="shared" si="86"/>
        <v>0.000318297985080077</v>
      </c>
      <c r="R102" s="11">
        <f t="shared" si="87"/>
        <v>0.0136656</v>
      </c>
      <c r="S102" s="17">
        <f t="shared" si="88"/>
        <v>0.0232919143747861</v>
      </c>
      <c r="T102" s="3">
        <v>0.01</v>
      </c>
      <c r="U102" s="18">
        <f t="shared" si="89"/>
        <v>0.000232919143747861</v>
      </c>
      <c r="V102" s="17"/>
      <c r="W102" s="3"/>
      <c r="X102" s="18"/>
      <c r="Y102" s="19">
        <v>0.02</v>
      </c>
      <c r="Z102" s="3">
        <v>0.49</v>
      </c>
      <c r="AA102" s="20">
        <f t="shared" si="90"/>
        <v>0.0098</v>
      </c>
      <c r="AB102" s="3"/>
      <c r="AC102" s="3"/>
      <c r="AD102" s="20"/>
      <c r="AE102" s="17"/>
      <c r="AF102" s="3"/>
      <c r="AG102" s="18"/>
      <c r="AH102" s="17"/>
      <c r="AI102" s="3"/>
      <c r="AJ102" s="18"/>
      <c r="AK102" s="20"/>
      <c r="AL102" s="20"/>
      <c r="AM102" s="20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0.0150329191437479</v>
      </c>
      <c r="AR102" s="25">
        <f t="shared" si="93"/>
        <v>7.592</v>
      </c>
      <c r="AS102" s="1">
        <f t="shared" si="94"/>
        <v>0.18</v>
      </c>
      <c r="AT102" s="2">
        <f t="shared" si="95"/>
        <v>72.0083333333333</v>
      </c>
      <c r="AU102" s="1">
        <f t="shared" si="96"/>
        <v>9911.27640492013</v>
      </c>
      <c r="AV102" s="1">
        <f>SUM(AU91:AU102)</f>
        <v>176535.890119516</v>
      </c>
    </row>
    <row r="103" s="1" customFormat="1" spans="1:46">
      <c r="A103" s="6"/>
      <c r="B103" s="6"/>
      <c r="C103" s="9">
        <v>12</v>
      </c>
      <c r="D103" s="12">
        <v>-10.2425965959677</v>
      </c>
      <c r="E103" s="13">
        <f t="shared" si="97"/>
        <v>-3.53050739013333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5" t="s">
        <v>79</v>
      </c>
      <c r="T105" s="15"/>
      <c r="U105" s="15"/>
      <c r="V105" s="15" t="s">
        <v>80</v>
      </c>
      <c r="W105" s="15" t="s">
        <v>81</v>
      </c>
      <c r="X105" s="15" t="s">
        <v>82</v>
      </c>
      <c r="Y105" s="15" t="s">
        <v>83</v>
      </c>
      <c r="Z105" s="15" t="s">
        <v>84</v>
      </c>
      <c r="AA105" s="15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4" t="s">
        <v>93</v>
      </c>
      <c r="L106" s="14" t="s">
        <v>94</v>
      </c>
      <c r="M106" s="6" t="s">
        <v>95</v>
      </c>
      <c r="N106" s="14" t="s">
        <v>96</v>
      </c>
      <c r="O106" s="6" t="s">
        <v>97</v>
      </c>
      <c r="P106" s="6" t="s">
        <v>98</v>
      </c>
      <c r="Q106" s="14" t="s">
        <v>99</v>
      </c>
      <c r="R106" s="14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-13.4</v>
      </c>
      <c r="E107" s="9"/>
      <c r="F107" s="9"/>
      <c r="G107" s="6">
        <v>1</v>
      </c>
      <c r="H107" s="11">
        <f t="shared" ref="H107:H118" si="99">E108</f>
        <v>-13.4</v>
      </c>
      <c r="I107" s="11">
        <f t="shared" ref="I107:I118" si="100">H107+273.15</f>
        <v>259.75</v>
      </c>
      <c r="J107" s="11">
        <f t="shared" ref="J107:J118" si="101">EXP(($C$18*(I107-$C$16))/($C$19*I107*$C$16))</f>
        <v>0.00277059129117369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0.00840058517735964</v>
      </c>
      <c r="Q107" s="16">
        <f t="shared" ref="Q107:Q118" si="105">P107*$B$109</f>
        <v>0.00243616970143429</v>
      </c>
      <c r="R107" s="11">
        <f t="shared" ref="R107:R118" si="106">L107*$B$109</f>
        <v>0.87929595</v>
      </c>
      <c r="S107" s="17">
        <f t="shared" ref="S107:S118" si="107">Q107/R107</f>
        <v>0.00277059129117369</v>
      </c>
      <c r="T107" s="3">
        <v>0.27</v>
      </c>
      <c r="U107" s="18">
        <f t="shared" ref="U107:U118" si="108">S107*T107</f>
        <v>0.000748059648616896</v>
      </c>
      <c r="V107" s="3">
        <v>180.9</v>
      </c>
      <c r="W107" s="20">
        <v>6</v>
      </c>
      <c r="X107" s="20">
        <v>3</v>
      </c>
      <c r="Y107" s="20">
        <v>0.3</v>
      </c>
      <c r="Z107" s="20">
        <v>6</v>
      </c>
      <c r="AA107" s="3">
        <v>30.2</v>
      </c>
      <c r="AB107" s="2">
        <f t="shared" ref="AB107:AB118" si="109">U107*0.67*AD107+(V107+W107+X107+Y107+Z107+AA107)/1000</f>
        <v>0.226545347989726</v>
      </c>
      <c r="AC107" s="25">
        <f t="shared" ref="AC107:AC118" si="110">$B$107/12</f>
        <v>11.2298333333333</v>
      </c>
      <c r="AD107" s="1">
        <f t="shared" ref="AD107:AD118" si="111">$B$109</f>
        <v>0.29</v>
      </c>
      <c r="AE107" s="26">
        <f t="shared" ref="AE107:AE118" si="112">$E$9/12</f>
        <v>59.075</v>
      </c>
      <c r="AF107" s="1">
        <f t="shared" ref="AF107:AF118" si="113">AE107*10000*AC107*AB107</f>
        <v>1502907.28509158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2">
        <v>-12.7362651235484</v>
      </c>
      <c r="E108" s="13">
        <f t="shared" ref="E108:E119" si="114">D107</f>
        <v>-13.4</v>
      </c>
      <c r="F108" s="9" t="s">
        <v>109</v>
      </c>
      <c r="G108" s="6">
        <v>2</v>
      </c>
      <c r="H108" s="11">
        <f t="shared" si="99"/>
        <v>-12.7362651235484</v>
      </c>
      <c r="I108" s="11">
        <f t="shared" si="100"/>
        <v>260.413734876452</v>
      </c>
      <c r="J108" s="11">
        <f t="shared" si="101"/>
        <v>0.00304835475073179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6.05570941482264</v>
      </c>
      <c r="P108" s="11">
        <f t="shared" si="104"/>
        <v>0.0184599505637259</v>
      </c>
      <c r="Q108" s="16">
        <f t="shared" si="105"/>
        <v>0.0053533856634805</v>
      </c>
      <c r="R108" s="11">
        <f t="shared" si="106"/>
        <v>0.87929595</v>
      </c>
      <c r="S108" s="17">
        <f t="shared" si="107"/>
        <v>0.0060882637563388</v>
      </c>
      <c r="T108" s="3">
        <v>0.27</v>
      </c>
      <c r="U108" s="18">
        <f t="shared" si="108"/>
        <v>0.00164383121421148</v>
      </c>
      <c r="V108" s="3">
        <v>180.9</v>
      </c>
      <c r="W108" s="20">
        <v>6</v>
      </c>
      <c r="X108" s="20">
        <v>3</v>
      </c>
      <c r="Y108" s="20">
        <v>0.3</v>
      </c>
      <c r="Z108" s="20">
        <v>6</v>
      </c>
      <c r="AA108" s="3">
        <v>30.2</v>
      </c>
      <c r="AB108" s="2">
        <f t="shared" si="109"/>
        <v>0.226719396404921</v>
      </c>
      <c r="AC108" s="25">
        <f t="shared" si="110"/>
        <v>11.2298333333333</v>
      </c>
      <c r="AD108" s="1">
        <f t="shared" si="111"/>
        <v>0.29</v>
      </c>
      <c r="AE108" s="26">
        <f t="shared" si="112"/>
        <v>59.075</v>
      </c>
      <c r="AF108" s="1">
        <f t="shared" si="113"/>
        <v>1504061.9264624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2">
        <v>-8.64472652942857</v>
      </c>
      <c r="E109" s="13">
        <f t="shared" si="114"/>
        <v>-12.7362651235484</v>
      </c>
      <c r="F109" s="9" t="s">
        <v>109</v>
      </c>
      <c r="G109" s="6">
        <v>3</v>
      </c>
      <c r="H109" s="11">
        <f t="shared" si="99"/>
        <v>-8.64472652942857</v>
      </c>
      <c r="I109" s="11">
        <f t="shared" si="100"/>
        <v>264.505273470571</v>
      </c>
      <c r="J109" s="11">
        <f t="shared" si="101"/>
        <v>0.00543560015139751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9.06930446425891</v>
      </c>
      <c r="P109" s="11">
        <f t="shared" si="104"/>
        <v>0.0492971127189959</v>
      </c>
      <c r="Q109" s="16">
        <f t="shared" si="105"/>
        <v>0.0142961626885088</v>
      </c>
      <c r="R109" s="11">
        <f t="shared" si="106"/>
        <v>0.87929595</v>
      </c>
      <c r="S109" s="17">
        <f t="shared" si="107"/>
        <v>0.0162586472603551</v>
      </c>
      <c r="T109" s="3">
        <v>0.27</v>
      </c>
      <c r="U109" s="18">
        <f t="shared" si="108"/>
        <v>0.00438983476029586</v>
      </c>
      <c r="V109" s="3">
        <v>180.9</v>
      </c>
      <c r="W109" s="20">
        <v>6</v>
      </c>
      <c r="X109" s="20">
        <v>3</v>
      </c>
      <c r="Y109" s="20">
        <v>0.3</v>
      </c>
      <c r="Z109" s="20">
        <v>6</v>
      </c>
      <c r="AA109" s="3">
        <v>30.2</v>
      </c>
      <c r="AB109" s="2">
        <f t="shared" si="109"/>
        <v>0.227252944893926</v>
      </c>
      <c r="AC109" s="25">
        <f t="shared" si="110"/>
        <v>11.2298333333333</v>
      </c>
      <c r="AD109" s="1">
        <f t="shared" si="111"/>
        <v>0.29</v>
      </c>
      <c r="AE109" s="26">
        <f t="shared" si="112"/>
        <v>59.075</v>
      </c>
      <c r="AF109" s="1">
        <f t="shared" si="113"/>
        <v>1507601.49996585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1.55160067506452</v>
      </c>
      <c r="E110" s="13">
        <f t="shared" si="114"/>
        <v>-8.64472652942857</v>
      </c>
      <c r="F110" s="9" t="s">
        <v>109</v>
      </c>
      <c r="G110" s="6">
        <v>4</v>
      </c>
      <c r="H110" s="11">
        <f t="shared" si="99"/>
        <v>1.55160067506452</v>
      </c>
      <c r="I110" s="11">
        <f t="shared" si="100"/>
        <v>274.701600675064</v>
      </c>
      <c r="J110" s="11">
        <f t="shared" si="101"/>
        <v>0.0213131949580608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12.0520623515399</v>
      </c>
      <c r="P110" s="11">
        <f t="shared" si="104"/>
        <v>0.256867954545075</v>
      </c>
      <c r="Q110" s="16">
        <f t="shared" si="105"/>
        <v>0.0744917068180718</v>
      </c>
      <c r="R110" s="11">
        <f t="shared" si="106"/>
        <v>0.87929595</v>
      </c>
      <c r="S110" s="17">
        <f t="shared" si="107"/>
        <v>0.0847174456086962</v>
      </c>
      <c r="T110" s="3">
        <v>0.27</v>
      </c>
      <c r="U110" s="18">
        <f t="shared" si="108"/>
        <v>0.022873710314348</v>
      </c>
      <c r="V110" s="3">
        <v>180.9</v>
      </c>
      <c r="W110" s="20">
        <v>6</v>
      </c>
      <c r="X110" s="20">
        <v>3</v>
      </c>
      <c r="Y110" s="20">
        <v>0.3</v>
      </c>
      <c r="Z110" s="20">
        <v>6</v>
      </c>
      <c r="AA110" s="3">
        <v>30.2</v>
      </c>
      <c r="AB110" s="2">
        <f t="shared" si="109"/>
        <v>0.230844361914078</v>
      </c>
      <c r="AC110" s="25">
        <f t="shared" si="110"/>
        <v>11.2298333333333</v>
      </c>
      <c r="AD110" s="1">
        <f t="shared" si="111"/>
        <v>0.29</v>
      </c>
      <c r="AE110" s="26">
        <f t="shared" si="112"/>
        <v>59.075</v>
      </c>
      <c r="AF110" s="1">
        <f t="shared" si="113"/>
        <v>1531427.04682119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10.9763292147</v>
      </c>
      <c r="E111" s="13">
        <f t="shared" si="114"/>
        <v>1.55160067506452</v>
      </c>
      <c r="F111" s="9" t="s">
        <v>109</v>
      </c>
      <c r="G111" s="6">
        <v>5</v>
      </c>
      <c r="H111" s="11">
        <f t="shared" si="99"/>
        <v>10.9763292147</v>
      </c>
      <c r="I111" s="11">
        <f t="shared" si="100"/>
        <v>284.1263292147</v>
      </c>
      <c r="J111" s="11">
        <f t="shared" si="101"/>
        <v>0.0690663836162347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11.2054346771451</v>
      </c>
      <c r="O111" s="11">
        <f t="shared" si="115"/>
        <v>3.62181471984974</v>
      </c>
      <c r="P111" s="11">
        <f t="shared" si="104"/>
        <v>0.250145644828068</v>
      </c>
      <c r="Q111" s="16">
        <f t="shared" si="105"/>
        <v>0.0725422370001396</v>
      </c>
      <c r="R111" s="11">
        <f t="shared" si="106"/>
        <v>0.87929595</v>
      </c>
      <c r="S111" s="17">
        <f t="shared" si="107"/>
        <v>0.0825003652071179</v>
      </c>
      <c r="T111" s="3">
        <v>0.27</v>
      </c>
      <c r="U111" s="18">
        <f t="shared" si="108"/>
        <v>0.0222750986059218</v>
      </c>
      <c r="V111" s="3">
        <v>220.1</v>
      </c>
      <c r="W111" s="20">
        <v>12.1</v>
      </c>
      <c r="X111" s="20">
        <v>4.5</v>
      </c>
      <c r="Y111" s="20">
        <v>1.5</v>
      </c>
      <c r="Z111" s="20">
        <v>6.8</v>
      </c>
      <c r="AA111" s="3">
        <v>30.2</v>
      </c>
      <c r="AB111" s="2">
        <f t="shared" si="109"/>
        <v>0.279528051659131</v>
      </c>
      <c r="AC111" s="25">
        <f t="shared" si="110"/>
        <v>11.2298333333333</v>
      </c>
      <c r="AD111" s="1">
        <f t="shared" si="111"/>
        <v>0.29</v>
      </c>
      <c r="AE111" s="26">
        <f t="shared" si="112"/>
        <v>59.075</v>
      </c>
      <c r="AF111" s="1">
        <f t="shared" si="113"/>
        <v>1854395.81502691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12.4423382812581</v>
      </c>
      <c r="E112" s="13">
        <f t="shared" si="114"/>
        <v>10.9763292147</v>
      </c>
      <c r="F112" s="9" t="s">
        <v>111</v>
      </c>
      <c r="G112" s="6">
        <v>6</v>
      </c>
      <c r="H112" s="11">
        <f t="shared" si="99"/>
        <v>12.4423382812581</v>
      </c>
      <c r="I112" s="11">
        <f t="shared" si="100"/>
        <v>285.592338281258</v>
      </c>
      <c r="J112" s="11">
        <f t="shared" si="101"/>
        <v>0.0823501013011364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6.40372407502167</v>
      </c>
      <c r="P112" s="11">
        <f t="shared" si="104"/>
        <v>0.527347326282561</v>
      </c>
      <c r="Q112" s="16">
        <f t="shared" si="105"/>
        <v>0.152930724621943</v>
      </c>
      <c r="R112" s="11">
        <f t="shared" si="106"/>
        <v>0.87929595</v>
      </c>
      <c r="S112" s="17">
        <f t="shared" si="107"/>
        <v>0.173924063475946</v>
      </c>
      <c r="T112" s="3">
        <v>0.27</v>
      </c>
      <c r="U112" s="18">
        <f t="shared" si="108"/>
        <v>0.0469594971385056</v>
      </c>
      <c r="V112" s="3">
        <v>220.1</v>
      </c>
      <c r="W112" s="20">
        <v>12.1</v>
      </c>
      <c r="X112" s="20">
        <v>4.5</v>
      </c>
      <c r="Y112" s="20">
        <v>1.5</v>
      </c>
      <c r="Z112" s="20">
        <v>6.8</v>
      </c>
      <c r="AA112" s="3">
        <v>30.2</v>
      </c>
      <c r="AB112" s="2">
        <f t="shared" si="109"/>
        <v>0.284324230294012</v>
      </c>
      <c r="AC112" s="25">
        <f t="shared" si="110"/>
        <v>11.2298333333333</v>
      </c>
      <c r="AD112" s="1">
        <f t="shared" si="111"/>
        <v>0.29</v>
      </c>
      <c r="AE112" s="26">
        <f t="shared" si="112"/>
        <v>59.075</v>
      </c>
      <c r="AF112" s="1">
        <f t="shared" si="113"/>
        <v>1886213.77939884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17.4096791523333</v>
      </c>
      <c r="E113" s="13">
        <f t="shared" si="114"/>
        <v>12.4423382812581</v>
      </c>
      <c r="F113" s="9" t="s">
        <v>109</v>
      </c>
      <c r="G113" s="6">
        <v>7</v>
      </c>
      <c r="H113" s="11">
        <f t="shared" si="99"/>
        <v>17.4096791523333</v>
      </c>
      <c r="I113" s="11">
        <f t="shared" si="100"/>
        <v>290.559679152333</v>
      </c>
      <c r="J113" s="11">
        <f t="shared" si="101"/>
        <v>0.147500426285233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8.90843174873911</v>
      </c>
      <c r="P113" s="11">
        <f t="shared" si="104"/>
        <v>1.31399748047192</v>
      </c>
      <c r="Q113" s="16">
        <f t="shared" si="105"/>
        <v>0.381059269336858</v>
      </c>
      <c r="R113" s="11">
        <f t="shared" si="106"/>
        <v>0.87929595</v>
      </c>
      <c r="S113" s="17">
        <f t="shared" si="107"/>
        <v>0.433368616490111</v>
      </c>
      <c r="T113" s="3">
        <v>0.27</v>
      </c>
      <c r="U113" s="18">
        <f t="shared" si="108"/>
        <v>0.11700952645233</v>
      </c>
      <c r="V113" s="3">
        <v>220.1</v>
      </c>
      <c r="W113" s="20">
        <v>12.1</v>
      </c>
      <c r="X113" s="20">
        <v>4.5</v>
      </c>
      <c r="Y113" s="20">
        <v>1.5</v>
      </c>
      <c r="Z113" s="20">
        <v>6.8</v>
      </c>
      <c r="AA113" s="3">
        <v>30.2</v>
      </c>
      <c r="AB113" s="2">
        <f t="shared" si="109"/>
        <v>0.297934950989688</v>
      </c>
      <c r="AC113" s="25">
        <f t="shared" si="110"/>
        <v>11.2298333333333</v>
      </c>
      <c r="AD113" s="1">
        <f t="shared" si="111"/>
        <v>0.29</v>
      </c>
      <c r="AE113" s="26">
        <f t="shared" si="112"/>
        <v>59.075</v>
      </c>
      <c r="AF113" s="1">
        <f t="shared" si="113"/>
        <v>1976507.62771836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20.8856461341936</v>
      </c>
      <c r="E114" s="13">
        <f t="shared" si="114"/>
        <v>17.4096791523333</v>
      </c>
      <c r="F114" s="9" t="s">
        <v>109</v>
      </c>
      <c r="G114" s="6">
        <v>8</v>
      </c>
      <c r="H114" s="11">
        <f t="shared" si="99"/>
        <v>20.8856461341936</v>
      </c>
      <c r="I114" s="11">
        <f t="shared" si="100"/>
        <v>294.035646134194</v>
      </c>
      <c r="J114" s="11">
        <f t="shared" si="101"/>
        <v>0.219198518565678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10.6264892682672</v>
      </c>
      <c r="P114" s="11">
        <f t="shared" si="104"/>
        <v>2.32931070515824</v>
      </c>
      <c r="Q114" s="16">
        <f t="shared" si="105"/>
        <v>0.675500104495891</v>
      </c>
      <c r="R114" s="11">
        <f t="shared" si="106"/>
        <v>0.87929595</v>
      </c>
      <c r="S114" s="17">
        <f t="shared" si="107"/>
        <v>0.768228381463478</v>
      </c>
      <c r="T114" s="3">
        <v>0.27</v>
      </c>
      <c r="U114" s="18">
        <f t="shared" si="108"/>
        <v>0.207421662995139</v>
      </c>
      <c r="V114" s="3">
        <v>220.1</v>
      </c>
      <c r="W114" s="20">
        <v>12.1</v>
      </c>
      <c r="X114" s="20">
        <v>4.5</v>
      </c>
      <c r="Y114" s="20">
        <v>1.5</v>
      </c>
      <c r="Z114" s="20">
        <v>6.8</v>
      </c>
      <c r="AA114" s="3">
        <v>30.2</v>
      </c>
      <c r="AB114" s="2">
        <f t="shared" si="109"/>
        <v>0.315502029119956</v>
      </c>
      <c r="AC114" s="25">
        <f t="shared" si="110"/>
        <v>11.2298333333333</v>
      </c>
      <c r="AD114" s="1">
        <f t="shared" si="111"/>
        <v>0.29</v>
      </c>
      <c r="AE114" s="26">
        <f t="shared" si="112"/>
        <v>59.075</v>
      </c>
      <c r="AF114" s="1">
        <f t="shared" si="113"/>
        <v>2093048.0463764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20.5634183248387</v>
      </c>
      <c r="E115" s="13">
        <f t="shared" si="114"/>
        <v>20.8856461341936</v>
      </c>
      <c r="F115" s="9" t="s">
        <v>109</v>
      </c>
      <c r="G115" s="6">
        <v>9</v>
      </c>
      <c r="H115" s="11">
        <f t="shared" si="99"/>
        <v>20.5634183248387</v>
      </c>
      <c r="I115" s="11">
        <f t="shared" si="100"/>
        <v>293.713418324839</v>
      </c>
      <c r="J115" s="11">
        <f t="shared" si="101"/>
        <v>0.211378140685336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11.3292335631089</v>
      </c>
      <c r="P115" s="11">
        <f t="shared" si="104"/>
        <v>2.39475232595987</v>
      </c>
      <c r="Q115" s="16">
        <f t="shared" si="105"/>
        <v>0.694478174528362</v>
      </c>
      <c r="R115" s="11">
        <f t="shared" si="106"/>
        <v>0.87929595</v>
      </c>
      <c r="S115" s="17">
        <f t="shared" si="107"/>
        <v>0.789811637968266</v>
      </c>
      <c r="T115" s="3">
        <v>0.27</v>
      </c>
      <c r="U115" s="18">
        <f t="shared" si="108"/>
        <v>0.213249142251432</v>
      </c>
      <c r="V115" s="3">
        <v>220.1</v>
      </c>
      <c r="W115" s="20">
        <v>12.1</v>
      </c>
      <c r="X115" s="20">
        <v>4.5</v>
      </c>
      <c r="Y115" s="20">
        <v>1.5</v>
      </c>
      <c r="Z115" s="20">
        <v>6.8</v>
      </c>
      <c r="AA115" s="3">
        <v>30.2</v>
      </c>
      <c r="AB115" s="2">
        <f t="shared" si="109"/>
        <v>0.316634308339453</v>
      </c>
      <c r="AC115" s="25">
        <f t="shared" si="110"/>
        <v>11.2298333333333</v>
      </c>
      <c r="AD115" s="1">
        <f t="shared" si="111"/>
        <v>0.29</v>
      </c>
      <c r="AE115" s="26">
        <f t="shared" si="112"/>
        <v>59.075</v>
      </c>
      <c r="AF115" s="1">
        <f t="shared" si="113"/>
        <v>2100559.61394042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15.0312038963333</v>
      </c>
      <c r="E116" s="13">
        <f t="shared" si="114"/>
        <v>20.5634183248387</v>
      </c>
      <c r="F116" s="9" t="s">
        <v>109</v>
      </c>
      <c r="G116" s="6">
        <v>10</v>
      </c>
      <c r="H116" s="11">
        <f t="shared" si="99"/>
        <v>15.0312038963333</v>
      </c>
      <c r="I116" s="11">
        <f t="shared" si="100"/>
        <v>288.181203896333</v>
      </c>
      <c r="J116" s="11">
        <f t="shared" si="101"/>
        <v>0.11186085787254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11.9665362371491</v>
      </c>
      <c r="P116" s="11">
        <f t="shared" si="104"/>
        <v>1.33858700925033</v>
      </c>
      <c r="Q116" s="16">
        <f t="shared" si="105"/>
        <v>0.388190232682596</v>
      </c>
      <c r="R116" s="11">
        <f t="shared" si="106"/>
        <v>0.87929595</v>
      </c>
      <c r="S116" s="17">
        <f t="shared" si="107"/>
        <v>0.441478472273864</v>
      </c>
      <c r="T116" s="3">
        <v>0.27</v>
      </c>
      <c r="U116" s="18">
        <f t="shared" si="108"/>
        <v>0.119199187513943</v>
      </c>
      <c r="V116" s="3">
        <v>180.9</v>
      </c>
      <c r="W116" s="20">
        <v>6</v>
      </c>
      <c r="X116" s="20">
        <v>3</v>
      </c>
      <c r="Y116" s="20">
        <v>0.3</v>
      </c>
      <c r="Z116" s="20">
        <v>6</v>
      </c>
      <c r="AA116" s="3">
        <v>30.2</v>
      </c>
      <c r="AB116" s="2">
        <f t="shared" si="109"/>
        <v>0.249560402133959</v>
      </c>
      <c r="AC116" s="25">
        <f t="shared" si="110"/>
        <v>11.2298333333333</v>
      </c>
      <c r="AD116" s="1">
        <f t="shared" si="111"/>
        <v>0.29</v>
      </c>
      <c r="AE116" s="26">
        <f t="shared" si="112"/>
        <v>59.075</v>
      </c>
      <c r="AF116" s="1">
        <f t="shared" si="113"/>
        <v>1655589.70760468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5.92003939170968</v>
      </c>
      <c r="E117" s="13">
        <f t="shared" si="114"/>
        <v>15.0312038963333</v>
      </c>
      <c r="F117" s="9" t="s">
        <v>109</v>
      </c>
      <c r="G117" s="6">
        <v>11</v>
      </c>
      <c r="H117" s="11">
        <f t="shared" si="99"/>
        <v>5.92003939170968</v>
      </c>
      <c r="I117" s="11">
        <f t="shared" si="100"/>
        <v>279.07003939171</v>
      </c>
      <c r="J117" s="11">
        <f t="shared" si="101"/>
        <v>0.0371203807393186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10.0965517665038</v>
      </c>
      <c r="O117" s="11">
        <f t="shared" si="115"/>
        <v>3.56345246139494</v>
      </c>
      <c r="P117" s="11">
        <f t="shared" si="104"/>
        <v>0.132276712113442</v>
      </c>
      <c r="Q117" s="16">
        <f t="shared" si="105"/>
        <v>0.0383602465128982</v>
      </c>
      <c r="R117" s="11">
        <f t="shared" si="106"/>
        <v>0.87929595</v>
      </c>
      <c r="S117" s="17">
        <f t="shared" si="107"/>
        <v>0.0436260925720154</v>
      </c>
      <c r="T117" s="3">
        <v>0.27</v>
      </c>
      <c r="U117" s="18">
        <f t="shared" si="108"/>
        <v>0.0117790449944442</v>
      </c>
      <c r="V117" s="3">
        <v>180.9</v>
      </c>
      <c r="W117" s="20">
        <v>6</v>
      </c>
      <c r="X117" s="20">
        <v>3</v>
      </c>
      <c r="Y117" s="20">
        <v>0.3</v>
      </c>
      <c r="Z117" s="20">
        <v>6</v>
      </c>
      <c r="AA117" s="3">
        <v>30.2</v>
      </c>
      <c r="AB117" s="2">
        <f t="shared" si="109"/>
        <v>0.228688668442421</v>
      </c>
      <c r="AC117" s="25">
        <f t="shared" si="110"/>
        <v>11.2298333333333</v>
      </c>
      <c r="AD117" s="1">
        <f t="shared" si="111"/>
        <v>0.29</v>
      </c>
      <c r="AE117" s="26">
        <f t="shared" si="112"/>
        <v>59.075</v>
      </c>
      <c r="AF117" s="1">
        <f t="shared" si="113"/>
        <v>1517126.12450375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-3.53050739013333</v>
      </c>
      <c r="E118" s="13">
        <f t="shared" si="114"/>
        <v>5.92003939170968</v>
      </c>
      <c r="F118" s="9" t="s">
        <v>111</v>
      </c>
      <c r="G118" s="6">
        <v>12</v>
      </c>
      <c r="H118" s="11">
        <f t="shared" si="99"/>
        <v>-3.53050739013333</v>
      </c>
      <c r="I118" s="11">
        <f t="shared" si="100"/>
        <v>269.619492609867</v>
      </c>
      <c r="J118" s="11">
        <f t="shared" si="101"/>
        <v>0.0109267900496192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6.46323074928149</v>
      </c>
      <c r="P118" s="11">
        <f t="shared" si="104"/>
        <v>0.070622365439642</v>
      </c>
      <c r="Q118" s="16">
        <f t="shared" si="105"/>
        <v>0.0204804859774962</v>
      </c>
      <c r="R118" s="11">
        <f t="shared" si="106"/>
        <v>0.87929595</v>
      </c>
      <c r="S118" s="17">
        <f t="shared" si="107"/>
        <v>0.0232919143747861</v>
      </c>
      <c r="T118" s="3">
        <v>0.27</v>
      </c>
      <c r="U118" s="18">
        <f t="shared" si="108"/>
        <v>0.00628881688119224</v>
      </c>
      <c r="V118" s="3">
        <v>180.9</v>
      </c>
      <c r="W118" s="20">
        <v>6</v>
      </c>
      <c r="X118" s="20">
        <v>3</v>
      </c>
      <c r="Y118" s="20">
        <v>0.3</v>
      </c>
      <c r="Z118" s="20">
        <v>6</v>
      </c>
      <c r="AA118" s="3">
        <v>30.2</v>
      </c>
      <c r="AB118" s="2">
        <f t="shared" si="109"/>
        <v>0.227621917120016</v>
      </c>
      <c r="AC118" s="25">
        <f t="shared" si="110"/>
        <v>11.2298333333333</v>
      </c>
      <c r="AD118" s="1">
        <f t="shared" si="111"/>
        <v>0.29</v>
      </c>
      <c r="AE118" s="26">
        <f t="shared" si="112"/>
        <v>59.075</v>
      </c>
      <c r="AF118" s="1">
        <f t="shared" si="113"/>
        <v>1510049.27058444</v>
      </c>
      <c r="AG118" s="1">
        <f>SUM(AF107:AF118)</f>
        <v>20639487.7434948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-10.2425965959677</v>
      </c>
      <c r="E119" s="13">
        <f t="shared" si="114"/>
        <v>-3.53050739013333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5" t="s">
        <v>79</v>
      </c>
      <c r="T121" s="15"/>
      <c r="U121" s="15"/>
      <c r="V121" s="15" t="s">
        <v>80</v>
      </c>
      <c r="W121" s="15"/>
      <c r="X121" s="15"/>
      <c r="Y121" s="15" t="s">
        <v>81</v>
      </c>
      <c r="Z121" s="15"/>
      <c r="AA121" s="15"/>
      <c r="AB121" s="15" t="s">
        <v>82</v>
      </c>
      <c r="AC121" s="15"/>
      <c r="AD121" s="15"/>
      <c r="AE121" s="15" t="s">
        <v>83</v>
      </c>
      <c r="AF121" s="15"/>
      <c r="AG121" s="15"/>
      <c r="AH121" s="15" t="s">
        <v>84</v>
      </c>
      <c r="AI121" s="15"/>
      <c r="AJ121" s="15"/>
      <c r="AK121" s="21" t="s">
        <v>116</v>
      </c>
      <c r="AL121" s="22"/>
      <c r="AM121" s="23"/>
      <c r="AN121" s="22" t="s">
        <v>117</v>
      </c>
      <c r="AO121" s="22"/>
      <c r="AP121" s="23"/>
      <c r="AQ121" s="15" t="s">
        <v>86</v>
      </c>
      <c r="AR121" s="15"/>
      <c r="AS121" s="15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4" t="s">
        <v>93</v>
      </c>
      <c r="L122" s="14" t="s">
        <v>94</v>
      </c>
      <c r="M122" s="6" t="s">
        <v>95</v>
      </c>
      <c r="N122" s="14" t="s">
        <v>96</v>
      </c>
      <c r="O122" s="6" t="s">
        <v>97</v>
      </c>
      <c r="P122" s="6" t="s">
        <v>98</v>
      </c>
      <c r="Q122" s="14" t="s">
        <v>99</v>
      </c>
      <c r="R122" s="14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4" t="s">
        <v>101</v>
      </c>
      <c r="AR122" s="24" t="s">
        <v>102</v>
      </c>
      <c r="AS122" s="24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-13.4</v>
      </c>
      <c r="E123" s="9"/>
      <c r="F123" s="9"/>
      <c r="G123" s="6">
        <v>1</v>
      </c>
      <c r="H123" s="11">
        <f t="shared" ref="H123:H134" si="116">E124</f>
        <v>-13.4</v>
      </c>
      <c r="I123" s="11">
        <f t="shared" ref="I123:I134" si="117">H123+273.15</f>
        <v>259.75</v>
      </c>
      <c r="J123" s="11">
        <f t="shared" ref="J123:J134" si="118">EXP(($C$18*(I123-$C$16))/($C$19*I123*$C$16))</f>
        <v>0.00277059129117369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0.00144408759278555</v>
      </c>
      <c r="Q123" s="16">
        <f t="shared" ref="Q123:Q134" si="122">P123*$B$125</f>
        <v>0.000433226277835665</v>
      </c>
      <c r="R123" s="11">
        <f t="shared" ref="R123:R134" si="123">L123*$B$125</f>
        <v>0.156366</v>
      </c>
      <c r="S123" s="17">
        <f t="shared" ref="S123:S134" si="124">Q123/R123</f>
        <v>0.00277059129117369</v>
      </c>
      <c r="T123" s="3">
        <v>0.01</v>
      </c>
      <c r="U123" s="18">
        <f t="shared" ref="U123:U134" si="125">S123*T123</f>
        <v>2.77059129117369e-5</v>
      </c>
      <c r="V123" s="17"/>
      <c r="W123" s="3"/>
      <c r="X123" s="3"/>
      <c r="Y123" s="19"/>
      <c r="Z123" s="3"/>
      <c r="AA123" s="20"/>
      <c r="AB123" s="3"/>
      <c r="AC123" s="3"/>
      <c r="AD123" s="20"/>
      <c r="AE123" s="17">
        <v>0.001</v>
      </c>
      <c r="AF123" s="3">
        <v>0.49</v>
      </c>
      <c r="AG123" s="18">
        <f t="shared" ref="AG123:AG134" si="126">AF123*AE123</f>
        <v>0.00049</v>
      </c>
      <c r="AH123" s="27"/>
      <c r="AI123" s="3"/>
      <c r="AJ123" s="18"/>
      <c r="AK123" s="28"/>
      <c r="AL123" s="20"/>
      <c r="AM123" s="20"/>
      <c r="AN123" s="28"/>
      <c r="AO123" s="20"/>
      <c r="AP123" s="18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0.00551770591291174</v>
      </c>
      <c r="AU123" s="25">
        <f t="shared" ref="AU123:AU134" si="129">$B$123/12</f>
        <v>52.122</v>
      </c>
      <c r="AV123" s="1">
        <f t="shared" ref="AV123:AV134" si="130">$B$125</f>
        <v>0.3</v>
      </c>
      <c r="AW123" s="2">
        <f>$E$10/12</f>
        <v>6.08333333333333</v>
      </c>
      <c r="AX123" s="1">
        <f t="shared" ref="AX123:AX134" si="131">AW123*10000*AV123*0.67*AU123*AT123</f>
        <v>3516.55401599078</v>
      </c>
    </row>
    <row r="124" s="1" customFormat="1" spans="1:50">
      <c r="A124" s="6" t="s">
        <v>110</v>
      </c>
      <c r="B124" s="6">
        <v>1</v>
      </c>
      <c r="C124" s="9">
        <v>1</v>
      </c>
      <c r="D124" s="12">
        <v>-12.7362651235484</v>
      </c>
      <c r="E124" s="13">
        <f t="shared" ref="E124:E135" si="132">D123</f>
        <v>-13.4</v>
      </c>
      <c r="F124" s="9" t="s">
        <v>109</v>
      </c>
      <c r="G124" s="6">
        <v>2</v>
      </c>
      <c r="H124" s="11">
        <f t="shared" si="116"/>
        <v>-12.7362651235484</v>
      </c>
      <c r="I124" s="11">
        <f t="shared" si="117"/>
        <v>260.413734876452</v>
      </c>
      <c r="J124" s="11">
        <f t="shared" si="118"/>
        <v>0.00304835475073179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1.04099591240721</v>
      </c>
      <c r="P124" s="11">
        <f t="shared" si="121"/>
        <v>0.00317332483507891</v>
      </c>
      <c r="Q124" s="16">
        <f t="shared" si="122"/>
        <v>0.000951997450523674</v>
      </c>
      <c r="R124" s="11">
        <f t="shared" si="123"/>
        <v>0.156366</v>
      </c>
      <c r="S124" s="17">
        <f t="shared" si="124"/>
        <v>0.0060882637563388</v>
      </c>
      <c r="T124" s="3">
        <v>0.01</v>
      </c>
      <c r="U124" s="18">
        <f t="shared" si="125"/>
        <v>6.08826375633881e-5</v>
      </c>
      <c r="V124" s="17"/>
      <c r="W124" s="3"/>
      <c r="X124" s="3"/>
      <c r="Y124" s="19"/>
      <c r="Z124" s="3"/>
      <c r="AA124" s="20"/>
      <c r="AB124" s="3"/>
      <c r="AC124" s="3"/>
      <c r="AD124" s="20"/>
      <c r="AE124" s="17">
        <v>0.001</v>
      </c>
      <c r="AF124" s="3">
        <v>0.49</v>
      </c>
      <c r="AG124" s="18">
        <f t="shared" si="126"/>
        <v>0.00049</v>
      </c>
      <c r="AH124" s="27"/>
      <c r="AI124" s="3"/>
      <c r="AJ124" s="18"/>
      <c r="AK124" s="28"/>
      <c r="AL124" s="20"/>
      <c r="AM124" s="20"/>
      <c r="AN124" s="28"/>
      <c r="AO124" s="20"/>
      <c r="AP124" s="18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0.00555088263756339</v>
      </c>
      <c r="AU124" s="25">
        <f t="shared" si="129"/>
        <v>52.122</v>
      </c>
      <c r="AV124" s="1">
        <f t="shared" si="130"/>
        <v>0.3</v>
      </c>
      <c r="AW124" s="2">
        <f t="shared" ref="AW124:AW134" si="134">$E$10/12</f>
        <v>6.08333333333333</v>
      </c>
      <c r="AX124" s="1">
        <f t="shared" si="131"/>
        <v>3537.69826437093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2">
        <v>-8.64472652942857</v>
      </c>
      <c r="E125" s="13">
        <f t="shared" si="132"/>
        <v>-12.7362651235484</v>
      </c>
      <c r="F125" s="9" t="s">
        <v>109</v>
      </c>
      <c r="G125" s="6">
        <v>3</v>
      </c>
      <c r="H125" s="11">
        <f t="shared" si="116"/>
        <v>-8.64472652942857</v>
      </c>
      <c r="I125" s="11">
        <f t="shared" si="117"/>
        <v>264.505273470571</v>
      </c>
      <c r="J125" s="11">
        <f t="shared" si="118"/>
        <v>0.00543560015139751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1.55904258757214</v>
      </c>
      <c r="P125" s="11">
        <f t="shared" si="121"/>
        <v>0.00847433212504226</v>
      </c>
      <c r="Q125" s="16">
        <f t="shared" si="122"/>
        <v>0.00254229963751268</v>
      </c>
      <c r="R125" s="11">
        <f t="shared" si="123"/>
        <v>0.156366</v>
      </c>
      <c r="S125" s="17">
        <f t="shared" si="124"/>
        <v>0.0162586472603551</v>
      </c>
      <c r="T125" s="3">
        <v>0.01</v>
      </c>
      <c r="U125" s="18">
        <f t="shared" si="125"/>
        <v>0.000162586472603551</v>
      </c>
      <c r="V125" s="17"/>
      <c r="W125" s="3"/>
      <c r="X125" s="3"/>
      <c r="Y125" s="19"/>
      <c r="Z125" s="3"/>
      <c r="AA125" s="20"/>
      <c r="AB125" s="3"/>
      <c r="AC125" s="3"/>
      <c r="AD125" s="20"/>
      <c r="AE125" s="17">
        <v>0.001</v>
      </c>
      <c r="AF125" s="3">
        <v>0.49</v>
      </c>
      <c r="AG125" s="18">
        <f t="shared" si="126"/>
        <v>0.00049</v>
      </c>
      <c r="AH125" s="27"/>
      <c r="AI125" s="3"/>
      <c r="AJ125" s="18"/>
      <c r="AK125" s="28"/>
      <c r="AL125" s="20"/>
      <c r="AM125" s="20"/>
      <c r="AN125" s="28"/>
      <c r="AO125" s="20"/>
      <c r="AP125" s="18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0.00565258647260355</v>
      </c>
      <c r="AU125" s="25">
        <f t="shared" si="129"/>
        <v>52.122</v>
      </c>
      <c r="AV125" s="1">
        <f t="shared" si="130"/>
        <v>0.3</v>
      </c>
      <c r="AW125" s="2">
        <f t="shared" si="134"/>
        <v>6.08333333333333</v>
      </c>
      <c r="AX125" s="1">
        <f t="shared" si="131"/>
        <v>3602.51633100895</v>
      </c>
    </row>
    <row r="126" s="1" customFormat="1" spans="1:50">
      <c r="A126" s="6"/>
      <c r="B126" s="6"/>
      <c r="C126" s="9">
        <v>3</v>
      </c>
      <c r="D126" s="12">
        <v>1.55160067506452</v>
      </c>
      <c r="E126" s="13">
        <f t="shared" si="132"/>
        <v>-8.64472652942857</v>
      </c>
      <c r="F126" s="9" t="s">
        <v>109</v>
      </c>
      <c r="G126" s="6">
        <v>4</v>
      </c>
      <c r="H126" s="11">
        <f t="shared" si="116"/>
        <v>1.55160067506452</v>
      </c>
      <c r="I126" s="11">
        <f t="shared" si="117"/>
        <v>274.701600675064</v>
      </c>
      <c r="J126" s="11">
        <f t="shared" si="118"/>
        <v>0.0213131949580608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2.07178825544709</v>
      </c>
      <c r="P126" s="11">
        <f t="shared" si="121"/>
        <v>0.0441564270001646</v>
      </c>
      <c r="Q126" s="16">
        <f t="shared" si="122"/>
        <v>0.0132469281000494</v>
      </c>
      <c r="R126" s="11">
        <f t="shared" si="123"/>
        <v>0.156366</v>
      </c>
      <c r="S126" s="17">
        <f t="shared" si="124"/>
        <v>0.0847174456086962</v>
      </c>
      <c r="T126" s="3">
        <v>0.01</v>
      </c>
      <c r="U126" s="18">
        <f t="shared" si="125"/>
        <v>0.000847174456086962</v>
      </c>
      <c r="V126" s="17"/>
      <c r="W126" s="3"/>
      <c r="X126" s="3"/>
      <c r="Y126" s="19"/>
      <c r="Z126" s="3"/>
      <c r="AA126" s="20"/>
      <c r="AB126" s="3"/>
      <c r="AC126" s="3"/>
      <c r="AD126" s="20"/>
      <c r="AE126" s="17">
        <v>0.001</v>
      </c>
      <c r="AF126" s="3">
        <v>0.49</v>
      </c>
      <c r="AG126" s="18">
        <f t="shared" si="126"/>
        <v>0.00049</v>
      </c>
      <c r="AH126" s="27"/>
      <c r="AI126" s="3"/>
      <c r="AJ126" s="18"/>
      <c r="AK126" s="28"/>
      <c r="AL126" s="20"/>
      <c r="AM126" s="20"/>
      <c r="AN126" s="28"/>
      <c r="AO126" s="20"/>
      <c r="AP126" s="18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0.00633717445608696</v>
      </c>
      <c r="AU126" s="25">
        <f t="shared" si="129"/>
        <v>52.122</v>
      </c>
      <c r="AV126" s="1">
        <f t="shared" si="130"/>
        <v>0.3</v>
      </c>
      <c r="AW126" s="2">
        <f t="shared" si="134"/>
        <v>6.08333333333333</v>
      </c>
      <c r="AX126" s="1">
        <f t="shared" si="131"/>
        <v>4038.81914609451</v>
      </c>
    </row>
    <row r="127" s="1" customFormat="1" spans="1:50">
      <c r="A127" s="6"/>
      <c r="B127" s="6"/>
      <c r="C127" s="9">
        <v>4</v>
      </c>
      <c r="D127" s="12">
        <v>10.9763292147</v>
      </c>
      <c r="E127" s="13">
        <f t="shared" si="132"/>
        <v>1.55160067506452</v>
      </c>
      <c r="F127" s="9" t="s">
        <v>109</v>
      </c>
      <c r="G127" s="6">
        <v>5</v>
      </c>
      <c r="H127" s="11">
        <f t="shared" si="116"/>
        <v>10.9763292147</v>
      </c>
      <c r="I127" s="11">
        <f t="shared" si="117"/>
        <v>284.1263292147</v>
      </c>
      <c r="J127" s="11">
        <f t="shared" si="118"/>
        <v>0.0690663836162347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1.92625023702458</v>
      </c>
      <c r="O127" s="11">
        <f t="shared" si="133"/>
        <v>0.622601591422346</v>
      </c>
      <c r="P127" s="11">
        <f t="shared" si="121"/>
        <v>0.043000840353254</v>
      </c>
      <c r="Q127" s="16">
        <f t="shared" si="122"/>
        <v>0.0129002521059762</v>
      </c>
      <c r="R127" s="11">
        <f t="shared" si="123"/>
        <v>0.156366</v>
      </c>
      <c r="S127" s="17">
        <f t="shared" si="124"/>
        <v>0.0825003652071179</v>
      </c>
      <c r="T127" s="3">
        <v>0.01</v>
      </c>
      <c r="U127" s="18">
        <f t="shared" si="125"/>
        <v>0.000825003652071179</v>
      </c>
      <c r="V127" s="17"/>
      <c r="W127" s="3"/>
      <c r="X127" s="3"/>
      <c r="Y127" s="19"/>
      <c r="Z127" s="3"/>
      <c r="AA127" s="20"/>
      <c r="AB127" s="3"/>
      <c r="AC127" s="3"/>
      <c r="AD127" s="20"/>
      <c r="AE127" s="17">
        <v>0.005</v>
      </c>
      <c r="AF127" s="3">
        <v>0.49</v>
      </c>
      <c r="AG127" s="18">
        <f t="shared" si="126"/>
        <v>0.00245</v>
      </c>
      <c r="AH127" s="27"/>
      <c r="AI127" s="3"/>
      <c r="AJ127" s="18"/>
      <c r="AK127" s="28"/>
      <c r="AL127" s="20"/>
      <c r="AM127" s="20"/>
      <c r="AN127" s="28"/>
      <c r="AO127" s="20"/>
      <c r="AP127" s="18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0.0107750036520712</v>
      </c>
      <c r="AU127" s="25">
        <f t="shared" si="129"/>
        <v>52.122</v>
      </c>
      <c r="AV127" s="1">
        <f t="shared" si="130"/>
        <v>0.3</v>
      </c>
      <c r="AW127" s="2">
        <f t="shared" si="134"/>
        <v>6.08333333333333</v>
      </c>
      <c r="AX127" s="1">
        <f t="shared" si="131"/>
        <v>6867.14423766941</v>
      </c>
    </row>
    <row r="128" s="1" customFormat="1" spans="1:50">
      <c r="A128" s="6"/>
      <c r="B128" s="6"/>
      <c r="C128" s="9">
        <v>5</v>
      </c>
      <c r="D128" s="12">
        <v>12.4423382812581</v>
      </c>
      <c r="E128" s="13">
        <f t="shared" si="132"/>
        <v>10.9763292147</v>
      </c>
      <c r="F128" s="9" t="s">
        <v>111</v>
      </c>
      <c r="G128" s="6">
        <v>6</v>
      </c>
      <c r="H128" s="11">
        <f t="shared" si="116"/>
        <v>12.4423382812581</v>
      </c>
      <c r="I128" s="11">
        <f t="shared" si="117"/>
        <v>285.592338281258</v>
      </c>
      <c r="J128" s="11">
        <f t="shared" si="118"/>
        <v>0.0823501013011364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1.10082075106909</v>
      </c>
      <c r="P128" s="11">
        <f t="shared" si="121"/>
        <v>0.0906527003649328</v>
      </c>
      <c r="Q128" s="16">
        <f t="shared" si="122"/>
        <v>0.0271958101094798</v>
      </c>
      <c r="R128" s="11">
        <f t="shared" si="123"/>
        <v>0.156366</v>
      </c>
      <c r="S128" s="17">
        <f t="shared" si="124"/>
        <v>0.173924063475946</v>
      </c>
      <c r="T128" s="3">
        <v>0.01</v>
      </c>
      <c r="U128" s="18">
        <f t="shared" si="125"/>
        <v>0.00173924063475947</v>
      </c>
      <c r="V128" s="17"/>
      <c r="W128" s="3"/>
      <c r="X128" s="3"/>
      <c r="Y128" s="19"/>
      <c r="Z128" s="3"/>
      <c r="AA128" s="20"/>
      <c r="AB128" s="3"/>
      <c r="AC128" s="3"/>
      <c r="AD128" s="20"/>
      <c r="AE128" s="17">
        <v>0.005</v>
      </c>
      <c r="AF128" s="3">
        <v>0.49</v>
      </c>
      <c r="AG128" s="18">
        <f t="shared" si="126"/>
        <v>0.00245</v>
      </c>
      <c r="AH128" s="27"/>
      <c r="AI128" s="3"/>
      <c r="AJ128" s="18"/>
      <c r="AK128" s="28"/>
      <c r="AL128" s="20"/>
      <c r="AM128" s="20"/>
      <c r="AN128" s="28"/>
      <c r="AO128" s="20"/>
      <c r="AP128" s="18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0.0116892406347595</v>
      </c>
      <c r="AU128" s="25">
        <f t="shared" si="129"/>
        <v>52.122</v>
      </c>
      <c r="AV128" s="1">
        <f t="shared" si="130"/>
        <v>0.3</v>
      </c>
      <c r="AW128" s="2">
        <f t="shared" si="134"/>
        <v>6.08333333333333</v>
      </c>
      <c r="AX128" s="1">
        <f t="shared" si="131"/>
        <v>7449.80735596221</v>
      </c>
    </row>
    <row r="129" s="1" customFormat="1" spans="1:50">
      <c r="A129" s="6"/>
      <c r="B129" s="6"/>
      <c r="C129" s="9">
        <v>6</v>
      </c>
      <c r="D129" s="12">
        <v>17.4096791523333</v>
      </c>
      <c r="E129" s="13">
        <f t="shared" si="132"/>
        <v>12.4423382812581</v>
      </c>
      <c r="F129" s="9" t="s">
        <v>109</v>
      </c>
      <c r="G129" s="6">
        <v>7</v>
      </c>
      <c r="H129" s="11">
        <f t="shared" si="116"/>
        <v>17.4096791523333</v>
      </c>
      <c r="I129" s="11">
        <f t="shared" si="117"/>
        <v>290.559679152333</v>
      </c>
      <c r="J129" s="11">
        <f t="shared" si="118"/>
        <v>0.147500426285233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1.53138805070416</v>
      </c>
      <c r="P129" s="11">
        <f t="shared" si="121"/>
        <v>0.225880390286976</v>
      </c>
      <c r="Q129" s="16">
        <f t="shared" si="122"/>
        <v>0.0677641170860927</v>
      </c>
      <c r="R129" s="11">
        <f t="shared" si="123"/>
        <v>0.156366</v>
      </c>
      <c r="S129" s="17">
        <f t="shared" si="124"/>
        <v>0.433368616490111</v>
      </c>
      <c r="T129" s="3">
        <v>0.01</v>
      </c>
      <c r="U129" s="18">
        <f t="shared" si="125"/>
        <v>0.00433368616490111</v>
      </c>
      <c r="V129" s="17"/>
      <c r="W129" s="3"/>
      <c r="X129" s="3"/>
      <c r="Y129" s="19"/>
      <c r="Z129" s="3"/>
      <c r="AA129" s="20"/>
      <c r="AB129" s="3"/>
      <c r="AC129" s="3"/>
      <c r="AD129" s="20"/>
      <c r="AE129" s="17">
        <v>0.005</v>
      </c>
      <c r="AF129" s="3">
        <v>0.49</v>
      </c>
      <c r="AG129" s="18">
        <f t="shared" si="126"/>
        <v>0.00245</v>
      </c>
      <c r="AH129" s="27"/>
      <c r="AI129" s="3"/>
      <c r="AJ129" s="18"/>
      <c r="AK129" s="28"/>
      <c r="AL129" s="20"/>
      <c r="AM129" s="20"/>
      <c r="AN129" s="28"/>
      <c r="AO129" s="20"/>
      <c r="AP129" s="18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0.0142836861649011</v>
      </c>
      <c r="AU129" s="25">
        <f t="shared" si="129"/>
        <v>52.122</v>
      </c>
      <c r="AV129" s="1">
        <f t="shared" si="130"/>
        <v>0.3</v>
      </c>
      <c r="AW129" s="2">
        <f t="shared" si="134"/>
        <v>6.08333333333333</v>
      </c>
      <c r="AX129" s="1">
        <f t="shared" si="131"/>
        <v>9103.303934484</v>
      </c>
    </row>
    <row r="130" s="1" customFormat="1" spans="1:50">
      <c r="A130" s="6"/>
      <c r="B130" s="6"/>
      <c r="C130" s="9">
        <v>7</v>
      </c>
      <c r="D130" s="12">
        <v>20.8856461341936</v>
      </c>
      <c r="E130" s="13">
        <f t="shared" si="132"/>
        <v>17.4096791523333</v>
      </c>
      <c r="F130" s="9" t="s">
        <v>109</v>
      </c>
      <c r="G130" s="6">
        <v>8</v>
      </c>
      <c r="H130" s="11">
        <f t="shared" si="116"/>
        <v>20.8856461341936</v>
      </c>
      <c r="I130" s="11">
        <f t="shared" si="117"/>
        <v>294.035646134194</v>
      </c>
      <c r="J130" s="11">
        <f t="shared" si="118"/>
        <v>0.219198518565678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1.82672766041718</v>
      </c>
      <c r="P130" s="11">
        <f t="shared" si="121"/>
        <v>0.400415996986394</v>
      </c>
      <c r="Q130" s="16">
        <f t="shared" si="122"/>
        <v>0.120124799095918</v>
      </c>
      <c r="R130" s="11">
        <f t="shared" si="123"/>
        <v>0.156366</v>
      </c>
      <c r="S130" s="17">
        <f t="shared" si="124"/>
        <v>0.768228381463478</v>
      </c>
      <c r="T130" s="3">
        <v>0.01</v>
      </c>
      <c r="U130" s="18">
        <f t="shared" si="125"/>
        <v>0.00768228381463478</v>
      </c>
      <c r="V130" s="17"/>
      <c r="W130" s="3"/>
      <c r="X130" s="3"/>
      <c r="Y130" s="19"/>
      <c r="Z130" s="3"/>
      <c r="AA130" s="20"/>
      <c r="AB130" s="3"/>
      <c r="AC130" s="3"/>
      <c r="AD130" s="20"/>
      <c r="AE130" s="17">
        <v>0.005</v>
      </c>
      <c r="AF130" s="3">
        <v>0.49</v>
      </c>
      <c r="AG130" s="18">
        <f t="shared" si="126"/>
        <v>0.00245</v>
      </c>
      <c r="AH130" s="27"/>
      <c r="AI130" s="3"/>
      <c r="AJ130" s="18"/>
      <c r="AK130" s="28"/>
      <c r="AL130" s="20"/>
      <c r="AM130" s="20"/>
      <c r="AN130" s="28"/>
      <c r="AO130" s="20"/>
      <c r="AP130" s="18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0.0176322838146348</v>
      </c>
      <c r="AU130" s="25">
        <f t="shared" si="129"/>
        <v>52.122</v>
      </c>
      <c r="AV130" s="1">
        <f t="shared" si="130"/>
        <v>0.3</v>
      </c>
      <c r="AW130" s="2">
        <f t="shared" si="134"/>
        <v>6.08333333333333</v>
      </c>
      <c r="AX130" s="1">
        <f t="shared" si="131"/>
        <v>11237.4380654011</v>
      </c>
    </row>
    <row r="131" s="1" customFormat="1" spans="1:50">
      <c r="A131" s="6"/>
      <c r="B131" s="6"/>
      <c r="C131" s="9">
        <v>8</v>
      </c>
      <c r="D131" s="12">
        <v>20.5634183248387</v>
      </c>
      <c r="E131" s="13">
        <f t="shared" si="132"/>
        <v>20.8856461341936</v>
      </c>
      <c r="F131" s="9" t="s">
        <v>109</v>
      </c>
      <c r="G131" s="6">
        <v>9</v>
      </c>
      <c r="H131" s="11">
        <f t="shared" si="116"/>
        <v>20.5634183248387</v>
      </c>
      <c r="I131" s="11">
        <f t="shared" si="117"/>
        <v>293.713418324839</v>
      </c>
      <c r="J131" s="11">
        <f t="shared" si="118"/>
        <v>0.211378140685336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1.94753166343079</v>
      </c>
      <c r="P131" s="11">
        <f t="shared" si="121"/>
        <v>0.41166562194182</v>
      </c>
      <c r="Q131" s="16">
        <f t="shared" si="122"/>
        <v>0.123499686582546</v>
      </c>
      <c r="R131" s="11">
        <f t="shared" si="123"/>
        <v>0.156366</v>
      </c>
      <c r="S131" s="17">
        <f t="shared" si="124"/>
        <v>0.789811637968266</v>
      </c>
      <c r="T131" s="3">
        <v>0.01</v>
      </c>
      <c r="U131" s="18">
        <f t="shared" si="125"/>
        <v>0.00789811637968266</v>
      </c>
      <c r="V131" s="17"/>
      <c r="W131" s="3"/>
      <c r="X131" s="3"/>
      <c r="Y131" s="19"/>
      <c r="Z131" s="3"/>
      <c r="AA131" s="20"/>
      <c r="AB131" s="3"/>
      <c r="AC131" s="3"/>
      <c r="AD131" s="20"/>
      <c r="AE131" s="17">
        <v>0.005</v>
      </c>
      <c r="AF131" s="3">
        <v>0.49</v>
      </c>
      <c r="AG131" s="18">
        <f t="shared" si="126"/>
        <v>0.00245</v>
      </c>
      <c r="AH131" s="27"/>
      <c r="AI131" s="3"/>
      <c r="AJ131" s="18"/>
      <c r="AK131" s="28"/>
      <c r="AL131" s="20"/>
      <c r="AM131" s="20"/>
      <c r="AN131" s="28"/>
      <c r="AO131" s="20"/>
      <c r="AP131" s="18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0.0178481163796827</v>
      </c>
      <c r="AU131" s="25">
        <f t="shared" si="129"/>
        <v>52.122</v>
      </c>
      <c r="AV131" s="1">
        <f t="shared" si="130"/>
        <v>0.3</v>
      </c>
      <c r="AW131" s="2">
        <f t="shared" si="134"/>
        <v>6.08333333333333</v>
      </c>
      <c r="AX131" s="1">
        <f t="shared" si="131"/>
        <v>11374.9928545436</v>
      </c>
    </row>
    <row r="132" s="1" customFormat="1" spans="1:50">
      <c r="A132" s="6"/>
      <c r="B132" s="6"/>
      <c r="C132" s="9">
        <v>9</v>
      </c>
      <c r="D132" s="12">
        <v>15.0312038963333</v>
      </c>
      <c r="E132" s="13">
        <f t="shared" si="132"/>
        <v>20.5634183248387</v>
      </c>
      <c r="F132" s="9" t="s">
        <v>109</v>
      </c>
      <c r="G132" s="6">
        <v>10</v>
      </c>
      <c r="H132" s="11">
        <f t="shared" si="116"/>
        <v>15.0312038963333</v>
      </c>
      <c r="I132" s="11">
        <f t="shared" si="117"/>
        <v>288.181203896333</v>
      </c>
      <c r="J132" s="11">
        <f t="shared" si="118"/>
        <v>0.11186085787254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2.05708604148897</v>
      </c>
      <c r="P132" s="11">
        <f t="shared" si="121"/>
        <v>0.230107409318584</v>
      </c>
      <c r="Q132" s="16">
        <f t="shared" si="122"/>
        <v>0.0690322227955751</v>
      </c>
      <c r="R132" s="11">
        <f t="shared" si="123"/>
        <v>0.156366</v>
      </c>
      <c r="S132" s="17">
        <f t="shared" si="124"/>
        <v>0.441478472273864</v>
      </c>
      <c r="T132" s="3">
        <v>0.01</v>
      </c>
      <c r="U132" s="18">
        <f t="shared" si="125"/>
        <v>0.00441478472273864</v>
      </c>
      <c r="V132" s="17"/>
      <c r="W132" s="3"/>
      <c r="X132" s="3"/>
      <c r="Y132" s="19"/>
      <c r="Z132" s="3"/>
      <c r="AA132" s="20"/>
      <c r="AB132" s="3"/>
      <c r="AC132" s="3"/>
      <c r="AD132" s="20"/>
      <c r="AE132" s="17">
        <v>0.001</v>
      </c>
      <c r="AF132" s="3">
        <v>0.49</v>
      </c>
      <c r="AG132" s="18">
        <f t="shared" si="126"/>
        <v>0.00049</v>
      </c>
      <c r="AH132" s="27"/>
      <c r="AI132" s="3"/>
      <c r="AJ132" s="18"/>
      <c r="AK132" s="28"/>
      <c r="AL132" s="20"/>
      <c r="AM132" s="20"/>
      <c r="AN132" s="28"/>
      <c r="AO132" s="20"/>
      <c r="AP132" s="18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0.00990478472273864</v>
      </c>
      <c r="AU132" s="25">
        <f t="shared" si="129"/>
        <v>52.122</v>
      </c>
      <c r="AV132" s="1">
        <f t="shared" si="130"/>
        <v>0.3</v>
      </c>
      <c r="AW132" s="2">
        <f t="shared" si="134"/>
        <v>6.08333333333333</v>
      </c>
      <c r="AX132" s="1">
        <f t="shared" si="131"/>
        <v>6312.53478239298</v>
      </c>
    </row>
    <row r="133" s="1" customFormat="1" spans="1:50">
      <c r="A133" s="6"/>
      <c r="B133" s="6"/>
      <c r="C133" s="9">
        <v>10</v>
      </c>
      <c r="D133" s="12">
        <v>5.92003939170968</v>
      </c>
      <c r="E133" s="13">
        <f t="shared" si="132"/>
        <v>15.0312038963333</v>
      </c>
      <c r="F133" s="9" t="s">
        <v>109</v>
      </c>
      <c r="G133" s="6">
        <v>11</v>
      </c>
      <c r="H133" s="11">
        <f t="shared" si="116"/>
        <v>5.92003939170968</v>
      </c>
      <c r="I133" s="11">
        <f t="shared" si="117"/>
        <v>279.07003939171</v>
      </c>
      <c r="J133" s="11">
        <f t="shared" si="118"/>
        <v>0.0371203807393186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1.73562970056187</v>
      </c>
      <c r="O133" s="11">
        <f t="shared" si="133"/>
        <v>0.612568931608519</v>
      </c>
      <c r="P133" s="11">
        <f t="shared" si="121"/>
        <v>0.0227387919703859</v>
      </c>
      <c r="Q133" s="16">
        <f t="shared" si="122"/>
        <v>0.00682163759111576</v>
      </c>
      <c r="R133" s="11">
        <f t="shared" si="123"/>
        <v>0.156366</v>
      </c>
      <c r="S133" s="17">
        <f t="shared" si="124"/>
        <v>0.0436260925720154</v>
      </c>
      <c r="T133" s="3">
        <v>0.01</v>
      </c>
      <c r="U133" s="18">
        <f t="shared" si="125"/>
        <v>0.000436260925720154</v>
      </c>
      <c r="V133" s="17"/>
      <c r="W133" s="3"/>
      <c r="X133" s="3"/>
      <c r="Y133" s="19"/>
      <c r="Z133" s="3"/>
      <c r="AA133" s="20"/>
      <c r="AB133" s="3"/>
      <c r="AC133" s="3"/>
      <c r="AD133" s="20"/>
      <c r="AE133" s="17">
        <v>0.001</v>
      </c>
      <c r="AF133" s="3">
        <v>0.49</v>
      </c>
      <c r="AG133" s="18">
        <f t="shared" si="126"/>
        <v>0.00049</v>
      </c>
      <c r="AH133" s="27"/>
      <c r="AI133" s="3"/>
      <c r="AJ133" s="18"/>
      <c r="AK133" s="28"/>
      <c r="AL133" s="20"/>
      <c r="AM133" s="20"/>
      <c r="AN133" s="28"/>
      <c r="AO133" s="20"/>
      <c r="AP133" s="18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0.00592626092572015</v>
      </c>
      <c r="AU133" s="25">
        <f t="shared" si="129"/>
        <v>52.122</v>
      </c>
      <c r="AV133" s="1">
        <f t="shared" si="130"/>
        <v>0.3</v>
      </c>
      <c r="AW133" s="2">
        <f t="shared" si="134"/>
        <v>6.08333333333333</v>
      </c>
      <c r="AX133" s="1">
        <f t="shared" si="131"/>
        <v>3776.93501376789</v>
      </c>
    </row>
    <row r="134" s="1" customFormat="1" spans="1:51">
      <c r="A134" s="6"/>
      <c r="B134" s="6"/>
      <c r="C134" s="9">
        <v>11</v>
      </c>
      <c r="D134" s="12">
        <v>-3.53050739013333</v>
      </c>
      <c r="E134" s="13">
        <f t="shared" si="132"/>
        <v>5.92003939170968</v>
      </c>
      <c r="F134" s="9" t="s">
        <v>111</v>
      </c>
      <c r="G134" s="6">
        <v>12</v>
      </c>
      <c r="H134" s="11">
        <f t="shared" si="116"/>
        <v>-3.53050739013333</v>
      </c>
      <c r="I134" s="11">
        <f t="shared" si="117"/>
        <v>269.619492609867</v>
      </c>
      <c r="J134" s="11">
        <f t="shared" si="118"/>
        <v>0.0109267900496192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1.11105013963813</v>
      </c>
      <c r="P134" s="11">
        <f t="shared" si="121"/>
        <v>0.012140211610426</v>
      </c>
      <c r="Q134" s="16">
        <f t="shared" si="122"/>
        <v>0.0036420634831278</v>
      </c>
      <c r="R134" s="11">
        <f t="shared" si="123"/>
        <v>0.156366</v>
      </c>
      <c r="S134" s="17">
        <f t="shared" si="124"/>
        <v>0.0232919143747861</v>
      </c>
      <c r="T134" s="3">
        <v>0.01</v>
      </c>
      <c r="U134" s="18">
        <f t="shared" si="125"/>
        <v>0.000232919143747861</v>
      </c>
      <c r="V134" s="17"/>
      <c r="W134" s="3"/>
      <c r="X134" s="3"/>
      <c r="Y134" s="19"/>
      <c r="Z134" s="3"/>
      <c r="AA134" s="20"/>
      <c r="AB134" s="3"/>
      <c r="AC134" s="3"/>
      <c r="AD134" s="20"/>
      <c r="AE134" s="17">
        <v>0.001</v>
      </c>
      <c r="AF134" s="3">
        <v>0.49</v>
      </c>
      <c r="AG134" s="18">
        <f t="shared" si="126"/>
        <v>0.00049</v>
      </c>
      <c r="AH134" s="27"/>
      <c r="AI134" s="3"/>
      <c r="AJ134" s="18"/>
      <c r="AK134" s="28"/>
      <c r="AL134" s="20"/>
      <c r="AM134" s="20"/>
      <c r="AN134" s="28"/>
      <c r="AO134" s="20"/>
      <c r="AP134" s="18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0.00572291914374786</v>
      </c>
      <c r="AU134" s="25">
        <f t="shared" si="129"/>
        <v>52.122</v>
      </c>
      <c r="AV134" s="1">
        <f t="shared" si="130"/>
        <v>0.3</v>
      </c>
      <c r="AW134" s="2">
        <f t="shared" si="134"/>
        <v>6.08333333333333</v>
      </c>
      <c r="AX134" s="1">
        <f t="shared" si="131"/>
        <v>3647.34087241648</v>
      </c>
      <c r="AY134" s="1">
        <f>SUM(AX123:AX134)</f>
        <v>74465.0848741029</v>
      </c>
    </row>
    <row r="135" s="1" customFormat="1" spans="1:46">
      <c r="A135" s="6"/>
      <c r="B135" s="6"/>
      <c r="C135" s="9">
        <v>12</v>
      </c>
      <c r="D135" s="12">
        <v>-10.2425965959677</v>
      </c>
      <c r="E135" s="13">
        <f t="shared" si="132"/>
        <v>-3.53050739013333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5" t="s">
        <v>79</v>
      </c>
      <c r="T137" s="15"/>
      <c r="U137" s="15"/>
      <c r="V137" s="15" t="s">
        <v>80</v>
      </c>
      <c r="W137" s="15"/>
      <c r="X137" s="15"/>
      <c r="Y137" s="15" t="s">
        <v>81</v>
      </c>
      <c r="Z137" s="15"/>
      <c r="AA137" s="15"/>
      <c r="AB137" s="15" t="s">
        <v>82</v>
      </c>
      <c r="AC137" s="15"/>
      <c r="AD137" s="15"/>
      <c r="AE137" s="15" t="s">
        <v>83</v>
      </c>
      <c r="AF137" s="15"/>
      <c r="AG137" s="15"/>
      <c r="AH137" s="15" t="s">
        <v>84</v>
      </c>
      <c r="AI137" s="15"/>
      <c r="AJ137" s="15"/>
      <c r="AK137" s="21" t="s">
        <v>116</v>
      </c>
      <c r="AL137" s="22"/>
      <c r="AM137" s="23"/>
      <c r="AN137" s="22" t="s">
        <v>117</v>
      </c>
      <c r="AO137" s="22"/>
      <c r="AP137" s="23"/>
      <c r="AQ137" s="15" t="s">
        <v>86</v>
      </c>
      <c r="AR137" s="15"/>
      <c r="AS137" s="15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4" t="s">
        <v>93</v>
      </c>
      <c r="L138" s="14" t="s">
        <v>94</v>
      </c>
      <c r="M138" s="6" t="s">
        <v>95</v>
      </c>
      <c r="N138" s="14" t="s">
        <v>96</v>
      </c>
      <c r="O138" s="6" t="s">
        <v>97</v>
      </c>
      <c r="P138" s="6" t="s">
        <v>98</v>
      </c>
      <c r="Q138" s="14" t="s">
        <v>99</v>
      </c>
      <c r="R138" s="14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4" t="s">
        <v>101</v>
      </c>
      <c r="AR138" s="24" t="s">
        <v>102</v>
      </c>
      <c r="AS138" s="24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-13.4</v>
      </c>
      <c r="E139" s="9"/>
      <c r="F139" s="9"/>
      <c r="G139" s="6">
        <v>1</v>
      </c>
      <c r="H139" s="11">
        <f t="shared" ref="H139:H150" si="135">E140</f>
        <v>-13.4</v>
      </c>
      <c r="I139" s="11">
        <f t="shared" ref="I139:I150" si="136">H139+273.15</f>
        <v>259.75</v>
      </c>
      <c r="J139" s="11">
        <f t="shared" ref="J139:J150" si="137">EXP(($C$18*(I139-$C$16))/($C$19*I139*$C$16))</f>
        <v>0.00277059129117369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0.000788787340597149</v>
      </c>
      <c r="Q139" s="16">
        <f t="shared" ref="Q139:Q150" si="141">P139*$B$125</f>
        <v>0.000236636202179145</v>
      </c>
      <c r="R139" s="11">
        <f t="shared" ref="R139:R150" si="142">L139*$B$125</f>
        <v>0.08541</v>
      </c>
      <c r="S139" s="17">
        <f t="shared" ref="S139:S150" si="143">Q139/R139</f>
        <v>0.00277059129117369</v>
      </c>
      <c r="T139" s="3">
        <v>0.01</v>
      </c>
      <c r="U139" s="18">
        <f t="shared" ref="U139:U150" si="144">S139*T139</f>
        <v>2.77059129117369e-5</v>
      </c>
      <c r="V139" s="17"/>
      <c r="W139" s="3"/>
      <c r="X139" s="3"/>
      <c r="Y139" s="19"/>
      <c r="Z139" s="3"/>
      <c r="AA139" s="20"/>
      <c r="AB139" s="3"/>
      <c r="AC139" s="3"/>
      <c r="AD139" s="20"/>
      <c r="AE139" s="17">
        <v>0.001</v>
      </c>
      <c r="AF139" s="3">
        <v>0.49</v>
      </c>
      <c r="AG139" s="18">
        <f t="shared" ref="AG139:AG150" si="145">AF139*AE139</f>
        <v>0.00049</v>
      </c>
      <c r="AH139" s="27"/>
      <c r="AI139" s="3"/>
      <c r="AJ139" s="18"/>
      <c r="AK139" s="28"/>
      <c r="AL139" s="20"/>
      <c r="AM139" s="20"/>
      <c r="AN139" s="28"/>
      <c r="AO139" s="20"/>
      <c r="AP139" s="18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0.00551770591291174</v>
      </c>
      <c r="AU139" s="25">
        <f t="shared" ref="AU139:AU150" si="148">$B$139/12</f>
        <v>28.47</v>
      </c>
      <c r="AV139" s="1">
        <f t="shared" ref="AV139:AV150" si="149">$B$125</f>
        <v>0.3</v>
      </c>
      <c r="AW139" s="2">
        <f>$E$11/12</f>
        <v>1.23333333333333</v>
      </c>
      <c r="AX139" s="1">
        <f t="shared" ref="AX139:AX150" si="150">AW139*10000*AV139*0.67*AU139*AT139</f>
        <v>389.42384751734</v>
      </c>
      <c r="AZ139" s="2">
        <f>$E$12/12</f>
        <v>0</v>
      </c>
      <c r="BA139" s="1">
        <f t="shared" ref="BA139:BA150" si="151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2">
        <v>-12.7362651235484</v>
      </c>
      <c r="E140" s="13">
        <f t="shared" ref="E140:E151" si="152">D139</f>
        <v>-13.4</v>
      </c>
      <c r="F140" s="9" t="s">
        <v>109</v>
      </c>
      <c r="G140" s="6">
        <v>2</v>
      </c>
      <c r="H140" s="11">
        <f t="shared" si="135"/>
        <v>-12.7362651235484</v>
      </c>
      <c r="I140" s="11">
        <f t="shared" si="136"/>
        <v>260.413734876452</v>
      </c>
      <c r="J140" s="11">
        <f t="shared" si="137"/>
        <v>0.00304835475073179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0.568611212659403</v>
      </c>
      <c r="P140" s="11">
        <f t="shared" si="140"/>
        <v>0.00173332869142966</v>
      </c>
      <c r="Q140" s="16">
        <f t="shared" si="141"/>
        <v>0.000519998607428897</v>
      </c>
      <c r="R140" s="11">
        <f t="shared" si="142"/>
        <v>0.08541</v>
      </c>
      <c r="S140" s="17">
        <f t="shared" si="143"/>
        <v>0.0060882637563388</v>
      </c>
      <c r="T140" s="3">
        <v>0.01</v>
      </c>
      <c r="U140" s="18">
        <f t="shared" si="144"/>
        <v>6.0882637563388e-5</v>
      </c>
      <c r="V140" s="17"/>
      <c r="W140" s="3"/>
      <c r="X140" s="3"/>
      <c r="Y140" s="19"/>
      <c r="Z140" s="3"/>
      <c r="AA140" s="20"/>
      <c r="AB140" s="3"/>
      <c r="AC140" s="3"/>
      <c r="AD140" s="20"/>
      <c r="AE140" s="17">
        <v>0.001</v>
      </c>
      <c r="AF140" s="3">
        <v>0.49</v>
      </c>
      <c r="AG140" s="18">
        <f t="shared" si="145"/>
        <v>0.00049</v>
      </c>
      <c r="AH140" s="27"/>
      <c r="AI140" s="3"/>
      <c r="AJ140" s="18"/>
      <c r="AK140" s="28"/>
      <c r="AL140" s="20"/>
      <c r="AM140" s="20"/>
      <c r="AN140" s="28"/>
      <c r="AO140" s="20"/>
      <c r="AP140" s="18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0.00555088263756339</v>
      </c>
      <c r="AU140" s="25">
        <f t="shared" si="148"/>
        <v>28.47</v>
      </c>
      <c r="AV140" s="1">
        <f t="shared" si="149"/>
        <v>0.3</v>
      </c>
      <c r="AW140" s="2">
        <f t="shared" ref="AW140:AW150" si="154">$E$11/12</f>
        <v>1.23333333333333</v>
      </c>
      <c r="AX140" s="1">
        <f t="shared" si="150"/>
        <v>391.765365526054</v>
      </c>
      <c r="AZ140" s="2">
        <f t="shared" ref="AZ140:AZ150" si="155">$E$12/12</f>
        <v>0</v>
      </c>
      <c r="BA140" s="1">
        <f t="shared" si="151"/>
        <v>0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2">
        <v>-8.64472652942857</v>
      </c>
      <c r="E141" s="13">
        <f t="shared" si="152"/>
        <v>-12.7362651235484</v>
      </c>
      <c r="F141" s="9" t="s">
        <v>109</v>
      </c>
      <c r="G141" s="6">
        <v>3</v>
      </c>
      <c r="H141" s="11">
        <f t="shared" si="135"/>
        <v>-8.64472652942857</v>
      </c>
      <c r="I141" s="11">
        <f t="shared" si="136"/>
        <v>264.505273470571</v>
      </c>
      <c r="J141" s="11">
        <f t="shared" si="137"/>
        <v>0.00543560015139751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0.851577883967973</v>
      </c>
      <c r="P141" s="11">
        <f t="shared" si="140"/>
        <v>0.00462883687502309</v>
      </c>
      <c r="Q141" s="16">
        <f t="shared" si="141"/>
        <v>0.00138865106250693</v>
      </c>
      <c r="R141" s="11">
        <f t="shared" si="142"/>
        <v>0.08541</v>
      </c>
      <c r="S141" s="17">
        <f t="shared" si="143"/>
        <v>0.0162586472603551</v>
      </c>
      <c r="T141" s="3">
        <v>0.01</v>
      </c>
      <c r="U141" s="18">
        <f t="shared" si="144"/>
        <v>0.000162586472603551</v>
      </c>
      <c r="V141" s="17"/>
      <c r="W141" s="3"/>
      <c r="X141" s="3"/>
      <c r="Y141" s="19"/>
      <c r="Z141" s="3"/>
      <c r="AA141" s="20"/>
      <c r="AB141" s="3"/>
      <c r="AC141" s="3"/>
      <c r="AD141" s="20"/>
      <c r="AE141" s="17">
        <v>0.001</v>
      </c>
      <c r="AF141" s="3">
        <v>0.49</v>
      </c>
      <c r="AG141" s="18">
        <f t="shared" si="145"/>
        <v>0.00049</v>
      </c>
      <c r="AH141" s="27"/>
      <c r="AI141" s="3"/>
      <c r="AJ141" s="18"/>
      <c r="AK141" s="28"/>
      <c r="AL141" s="20"/>
      <c r="AM141" s="20"/>
      <c r="AN141" s="28"/>
      <c r="AO141" s="20"/>
      <c r="AP141" s="18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0.00565258647260355</v>
      </c>
      <c r="AU141" s="25">
        <f t="shared" si="148"/>
        <v>28.47</v>
      </c>
      <c r="AV141" s="1">
        <f t="shared" si="149"/>
        <v>0.3</v>
      </c>
      <c r="AW141" s="2">
        <f t="shared" si="154"/>
        <v>1.23333333333333</v>
      </c>
      <c r="AX141" s="1">
        <f t="shared" si="150"/>
        <v>398.943330313182</v>
      </c>
      <c r="AZ141" s="2">
        <f t="shared" si="155"/>
        <v>0</v>
      </c>
      <c r="BA141" s="1">
        <f t="shared" si="151"/>
        <v>0</v>
      </c>
    </row>
    <row r="142" s="1" customFormat="1" spans="1:53">
      <c r="A142" s="6"/>
      <c r="B142" s="6"/>
      <c r="C142" s="9">
        <v>3</v>
      </c>
      <c r="D142" s="12">
        <v>1.55160067506452</v>
      </c>
      <c r="E142" s="13">
        <f t="shared" si="152"/>
        <v>-8.64472652942857</v>
      </c>
      <c r="F142" s="9" t="s">
        <v>109</v>
      </c>
      <c r="G142" s="6">
        <v>4</v>
      </c>
      <c r="H142" s="11">
        <f t="shared" si="135"/>
        <v>1.55160067506452</v>
      </c>
      <c r="I142" s="11">
        <f t="shared" si="136"/>
        <v>274.701600675064</v>
      </c>
      <c r="J142" s="11">
        <f t="shared" si="137"/>
        <v>0.0213131949580608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1.13164904709295</v>
      </c>
      <c r="P142" s="11">
        <f t="shared" si="140"/>
        <v>0.0241190567647958</v>
      </c>
      <c r="Q142" s="16">
        <f t="shared" si="141"/>
        <v>0.00723571702943874</v>
      </c>
      <c r="R142" s="11">
        <f t="shared" si="142"/>
        <v>0.08541</v>
      </c>
      <c r="S142" s="17">
        <f t="shared" si="143"/>
        <v>0.0847174456086962</v>
      </c>
      <c r="T142" s="3">
        <v>0.01</v>
      </c>
      <c r="U142" s="18">
        <f t="shared" si="144"/>
        <v>0.000847174456086962</v>
      </c>
      <c r="V142" s="17"/>
      <c r="W142" s="3"/>
      <c r="X142" s="3"/>
      <c r="Y142" s="19"/>
      <c r="Z142" s="3"/>
      <c r="AA142" s="20"/>
      <c r="AB142" s="3"/>
      <c r="AC142" s="3"/>
      <c r="AD142" s="20"/>
      <c r="AE142" s="17">
        <v>0.001</v>
      </c>
      <c r="AF142" s="3">
        <v>0.49</v>
      </c>
      <c r="AG142" s="18">
        <f t="shared" si="145"/>
        <v>0.00049</v>
      </c>
      <c r="AH142" s="27"/>
      <c r="AI142" s="3"/>
      <c r="AJ142" s="18"/>
      <c r="AK142" s="28"/>
      <c r="AL142" s="20"/>
      <c r="AM142" s="20"/>
      <c r="AN142" s="28"/>
      <c r="AO142" s="20"/>
      <c r="AP142" s="18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0.00633717445608696</v>
      </c>
      <c r="AU142" s="25">
        <f t="shared" si="148"/>
        <v>28.47</v>
      </c>
      <c r="AV142" s="1">
        <f t="shared" si="149"/>
        <v>0.3</v>
      </c>
      <c r="AW142" s="2">
        <f t="shared" si="154"/>
        <v>1.23333333333333</v>
      </c>
      <c r="AX142" s="1">
        <f t="shared" si="150"/>
        <v>447.259585419929</v>
      </c>
      <c r="AZ142" s="2">
        <f t="shared" si="155"/>
        <v>0</v>
      </c>
      <c r="BA142" s="1">
        <f t="shared" si="151"/>
        <v>0</v>
      </c>
    </row>
    <row r="143" s="1" customFormat="1" spans="1:53">
      <c r="A143" s="6"/>
      <c r="B143" s="6"/>
      <c r="C143" s="9">
        <v>4</v>
      </c>
      <c r="D143" s="12">
        <v>10.9763292147</v>
      </c>
      <c r="E143" s="13">
        <f t="shared" si="152"/>
        <v>1.55160067506452</v>
      </c>
      <c r="F143" s="9" t="s">
        <v>109</v>
      </c>
      <c r="G143" s="6">
        <v>5</v>
      </c>
      <c r="H143" s="11">
        <f t="shared" si="135"/>
        <v>10.9763292147</v>
      </c>
      <c r="I143" s="11">
        <f t="shared" si="136"/>
        <v>284.1263292147</v>
      </c>
      <c r="J143" s="11">
        <f t="shared" si="137"/>
        <v>0.0690663836162347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1.05215349081175</v>
      </c>
      <c r="O143" s="11">
        <f t="shared" si="153"/>
        <v>0.340076499516408</v>
      </c>
      <c r="P143" s="11">
        <f t="shared" si="140"/>
        <v>0.0234878539744665</v>
      </c>
      <c r="Q143" s="16">
        <f t="shared" si="141"/>
        <v>0.00704635619233994</v>
      </c>
      <c r="R143" s="11">
        <f t="shared" si="142"/>
        <v>0.08541</v>
      </c>
      <c r="S143" s="17">
        <f t="shared" si="143"/>
        <v>0.0825003652071179</v>
      </c>
      <c r="T143" s="3">
        <v>0.01</v>
      </c>
      <c r="U143" s="18">
        <f t="shared" si="144"/>
        <v>0.000825003652071179</v>
      </c>
      <c r="V143" s="17"/>
      <c r="W143" s="3"/>
      <c r="X143" s="3"/>
      <c r="Y143" s="19"/>
      <c r="Z143" s="3"/>
      <c r="AA143" s="20"/>
      <c r="AB143" s="3"/>
      <c r="AC143" s="3"/>
      <c r="AD143" s="20"/>
      <c r="AE143" s="17">
        <v>0.005</v>
      </c>
      <c r="AF143" s="3">
        <v>0.49</v>
      </c>
      <c r="AG143" s="18">
        <f t="shared" si="145"/>
        <v>0.00245</v>
      </c>
      <c r="AH143" s="27"/>
      <c r="AI143" s="3"/>
      <c r="AJ143" s="18"/>
      <c r="AK143" s="28"/>
      <c r="AL143" s="20"/>
      <c r="AM143" s="20"/>
      <c r="AN143" s="28"/>
      <c r="AO143" s="20"/>
      <c r="AP143" s="18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0.0107750036520712</v>
      </c>
      <c r="AU143" s="25">
        <f t="shared" si="148"/>
        <v>28.47</v>
      </c>
      <c r="AV143" s="1">
        <f t="shared" si="149"/>
        <v>0.3</v>
      </c>
      <c r="AW143" s="2">
        <f t="shared" si="154"/>
        <v>1.23333333333333</v>
      </c>
      <c r="AX143" s="1">
        <f t="shared" si="150"/>
        <v>760.468833502702</v>
      </c>
      <c r="AZ143" s="2">
        <f t="shared" si="155"/>
        <v>0</v>
      </c>
      <c r="BA143" s="1">
        <f t="shared" si="151"/>
        <v>0</v>
      </c>
    </row>
    <row r="144" s="1" customFormat="1" spans="1:53">
      <c r="A144" s="6"/>
      <c r="B144" s="6"/>
      <c r="C144" s="9">
        <v>5</v>
      </c>
      <c r="D144" s="12">
        <v>12.4423382812581</v>
      </c>
      <c r="E144" s="13">
        <f t="shared" si="152"/>
        <v>10.9763292147</v>
      </c>
      <c r="F144" s="9" t="s">
        <v>111</v>
      </c>
      <c r="G144" s="6">
        <v>6</v>
      </c>
      <c r="H144" s="11">
        <f t="shared" si="135"/>
        <v>12.4423382812581</v>
      </c>
      <c r="I144" s="11">
        <f t="shared" si="136"/>
        <v>285.592338281258</v>
      </c>
      <c r="J144" s="11">
        <f t="shared" si="137"/>
        <v>0.0823501013011364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0.601288645541941</v>
      </c>
      <c r="P144" s="11">
        <f t="shared" si="140"/>
        <v>0.049516180871602</v>
      </c>
      <c r="Q144" s="16">
        <f t="shared" si="141"/>
        <v>0.0148548542614806</v>
      </c>
      <c r="R144" s="11">
        <f t="shared" si="142"/>
        <v>0.08541</v>
      </c>
      <c r="S144" s="17">
        <f t="shared" si="143"/>
        <v>0.173924063475946</v>
      </c>
      <c r="T144" s="3">
        <v>0.01</v>
      </c>
      <c r="U144" s="18">
        <f t="shared" si="144"/>
        <v>0.00173924063475946</v>
      </c>
      <c r="V144" s="17"/>
      <c r="W144" s="3"/>
      <c r="X144" s="3"/>
      <c r="Y144" s="19"/>
      <c r="Z144" s="3"/>
      <c r="AA144" s="20"/>
      <c r="AB144" s="3"/>
      <c r="AC144" s="3"/>
      <c r="AD144" s="20"/>
      <c r="AE144" s="17">
        <v>0.005</v>
      </c>
      <c r="AF144" s="3">
        <v>0.49</v>
      </c>
      <c r="AG144" s="18">
        <f t="shared" si="145"/>
        <v>0.00245</v>
      </c>
      <c r="AH144" s="27"/>
      <c r="AI144" s="3"/>
      <c r="AJ144" s="18"/>
      <c r="AK144" s="28"/>
      <c r="AL144" s="20"/>
      <c r="AM144" s="20"/>
      <c r="AN144" s="28"/>
      <c r="AO144" s="20"/>
      <c r="AP144" s="18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0.0116892406347595</v>
      </c>
      <c r="AU144" s="25">
        <f t="shared" si="148"/>
        <v>28.47</v>
      </c>
      <c r="AV144" s="1">
        <f t="shared" si="149"/>
        <v>0.3</v>
      </c>
      <c r="AW144" s="2">
        <f t="shared" si="154"/>
        <v>1.23333333333333</v>
      </c>
      <c r="AX144" s="1">
        <f t="shared" si="150"/>
        <v>824.993055880701</v>
      </c>
      <c r="AZ144" s="2">
        <f t="shared" si="155"/>
        <v>0</v>
      </c>
      <c r="BA144" s="1">
        <f t="shared" si="151"/>
        <v>0</v>
      </c>
    </row>
    <row r="145" s="1" customFormat="1" spans="1:53">
      <c r="A145" s="6"/>
      <c r="B145" s="6"/>
      <c r="C145" s="9">
        <v>6</v>
      </c>
      <c r="D145" s="12">
        <v>17.4096791523333</v>
      </c>
      <c r="E145" s="13">
        <f t="shared" si="152"/>
        <v>12.4423382812581</v>
      </c>
      <c r="F145" s="9" t="s">
        <v>109</v>
      </c>
      <c r="G145" s="6">
        <v>7</v>
      </c>
      <c r="H145" s="11">
        <f t="shared" si="135"/>
        <v>17.4096791523333</v>
      </c>
      <c r="I145" s="11">
        <f t="shared" si="136"/>
        <v>290.559679152333</v>
      </c>
      <c r="J145" s="11">
        <f t="shared" si="137"/>
        <v>0.147500426285233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0.836472464670339</v>
      </c>
      <c r="P145" s="11">
        <f t="shared" si="140"/>
        <v>0.123380045114735</v>
      </c>
      <c r="Q145" s="16">
        <f t="shared" si="141"/>
        <v>0.0370140135344204</v>
      </c>
      <c r="R145" s="11">
        <f t="shared" si="142"/>
        <v>0.08541</v>
      </c>
      <c r="S145" s="17">
        <f t="shared" si="143"/>
        <v>0.433368616490111</v>
      </c>
      <c r="T145" s="3">
        <v>0.01</v>
      </c>
      <c r="U145" s="18">
        <f t="shared" si="144"/>
        <v>0.00433368616490111</v>
      </c>
      <c r="V145" s="17"/>
      <c r="W145" s="3"/>
      <c r="X145" s="3"/>
      <c r="Y145" s="19"/>
      <c r="Z145" s="3"/>
      <c r="AA145" s="20"/>
      <c r="AB145" s="3"/>
      <c r="AC145" s="3"/>
      <c r="AD145" s="20"/>
      <c r="AE145" s="17">
        <v>0.005</v>
      </c>
      <c r="AF145" s="3">
        <v>0.49</v>
      </c>
      <c r="AG145" s="18">
        <f t="shared" si="145"/>
        <v>0.00245</v>
      </c>
      <c r="AH145" s="27"/>
      <c r="AI145" s="3"/>
      <c r="AJ145" s="18"/>
      <c r="AK145" s="28"/>
      <c r="AL145" s="20"/>
      <c r="AM145" s="20"/>
      <c r="AN145" s="28"/>
      <c r="AO145" s="20"/>
      <c r="AP145" s="18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0.0142836861649011</v>
      </c>
      <c r="AU145" s="25">
        <f t="shared" si="148"/>
        <v>28.47</v>
      </c>
      <c r="AV145" s="1">
        <f t="shared" si="149"/>
        <v>0.3</v>
      </c>
      <c r="AW145" s="2">
        <f t="shared" si="154"/>
        <v>1.23333333333333</v>
      </c>
      <c r="AX145" s="1">
        <f t="shared" si="150"/>
        <v>1008.10157533943</v>
      </c>
      <c r="AZ145" s="2">
        <f t="shared" si="155"/>
        <v>0</v>
      </c>
      <c r="BA145" s="1">
        <f t="shared" si="151"/>
        <v>0</v>
      </c>
    </row>
    <row r="146" s="1" customFormat="1" spans="1:53">
      <c r="A146" s="6"/>
      <c r="B146" s="6"/>
      <c r="C146" s="9">
        <v>7</v>
      </c>
      <c r="D146" s="12">
        <v>20.8856461341936</v>
      </c>
      <c r="E146" s="13">
        <f t="shared" si="152"/>
        <v>17.4096791523333</v>
      </c>
      <c r="F146" s="9" t="s">
        <v>109</v>
      </c>
      <c r="G146" s="6">
        <v>8</v>
      </c>
      <c r="H146" s="11">
        <f t="shared" si="135"/>
        <v>20.8856461341936</v>
      </c>
      <c r="I146" s="11">
        <f t="shared" si="136"/>
        <v>294.035646134194</v>
      </c>
      <c r="J146" s="11">
        <f t="shared" si="137"/>
        <v>0.219198518565678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0.997792419555604</v>
      </c>
      <c r="P146" s="11">
        <f t="shared" si="140"/>
        <v>0.218714620202652</v>
      </c>
      <c r="Q146" s="16">
        <f t="shared" si="141"/>
        <v>0.0656143860607956</v>
      </c>
      <c r="R146" s="11">
        <f t="shared" si="142"/>
        <v>0.08541</v>
      </c>
      <c r="S146" s="17">
        <f t="shared" si="143"/>
        <v>0.768228381463478</v>
      </c>
      <c r="T146" s="3">
        <v>0.01</v>
      </c>
      <c r="U146" s="18">
        <f t="shared" si="144"/>
        <v>0.00768228381463478</v>
      </c>
      <c r="V146" s="17"/>
      <c r="W146" s="3"/>
      <c r="X146" s="3"/>
      <c r="Y146" s="19"/>
      <c r="Z146" s="3"/>
      <c r="AA146" s="20"/>
      <c r="AB146" s="3"/>
      <c r="AC146" s="3"/>
      <c r="AD146" s="20"/>
      <c r="AE146" s="17">
        <v>0.005</v>
      </c>
      <c r="AF146" s="3">
        <v>0.49</v>
      </c>
      <c r="AG146" s="18">
        <f t="shared" si="145"/>
        <v>0.00245</v>
      </c>
      <c r="AH146" s="27"/>
      <c r="AI146" s="3"/>
      <c r="AJ146" s="18"/>
      <c r="AK146" s="28"/>
      <c r="AL146" s="20"/>
      <c r="AM146" s="20"/>
      <c r="AN146" s="28"/>
      <c r="AO146" s="20"/>
      <c r="AP146" s="18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0.0176322838146348</v>
      </c>
      <c r="AU146" s="25">
        <f t="shared" si="148"/>
        <v>28.47</v>
      </c>
      <c r="AV146" s="1">
        <f t="shared" si="149"/>
        <v>0.3</v>
      </c>
      <c r="AW146" s="2">
        <f t="shared" si="154"/>
        <v>1.23333333333333</v>
      </c>
      <c r="AX146" s="1">
        <f t="shared" si="150"/>
        <v>1244.43598698237</v>
      </c>
      <c r="AZ146" s="2">
        <f t="shared" si="155"/>
        <v>0</v>
      </c>
      <c r="BA146" s="1">
        <f t="shared" si="151"/>
        <v>0</v>
      </c>
    </row>
    <row r="147" s="1" customFormat="1" spans="1:53">
      <c r="A147" s="6"/>
      <c r="B147" s="6"/>
      <c r="C147" s="9">
        <v>8</v>
      </c>
      <c r="D147" s="12">
        <v>20.5634183248387</v>
      </c>
      <c r="E147" s="13">
        <f t="shared" si="152"/>
        <v>20.8856461341936</v>
      </c>
      <c r="F147" s="9" t="s">
        <v>109</v>
      </c>
      <c r="G147" s="6">
        <v>9</v>
      </c>
      <c r="H147" s="11">
        <f t="shared" si="135"/>
        <v>20.5634183248387</v>
      </c>
      <c r="I147" s="11">
        <f t="shared" si="136"/>
        <v>293.713418324839</v>
      </c>
      <c r="J147" s="11">
        <f t="shared" si="137"/>
        <v>0.211378140685336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1.06377779935295</v>
      </c>
      <c r="P147" s="11">
        <f t="shared" si="140"/>
        <v>0.224859373329565</v>
      </c>
      <c r="Q147" s="16">
        <f t="shared" si="141"/>
        <v>0.0674578119988696</v>
      </c>
      <c r="R147" s="11">
        <f t="shared" si="142"/>
        <v>0.08541</v>
      </c>
      <c r="S147" s="17">
        <f t="shared" si="143"/>
        <v>0.789811637968266</v>
      </c>
      <c r="T147" s="3">
        <v>0.01</v>
      </c>
      <c r="U147" s="18">
        <f t="shared" si="144"/>
        <v>0.00789811637968266</v>
      </c>
      <c r="V147" s="17"/>
      <c r="W147" s="3"/>
      <c r="X147" s="3"/>
      <c r="Y147" s="19"/>
      <c r="Z147" s="3"/>
      <c r="AA147" s="20"/>
      <c r="AB147" s="3"/>
      <c r="AC147" s="3"/>
      <c r="AD147" s="20"/>
      <c r="AE147" s="17">
        <v>0.005</v>
      </c>
      <c r="AF147" s="3">
        <v>0.49</v>
      </c>
      <c r="AG147" s="18">
        <f t="shared" si="145"/>
        <v>0.00245</v>
      </c>
      <c r="AH147" s="27"/>
      <c r="AI147" s="3"/>
      <c r="AJ147" s="18"/>
      <c r="AK147" s="28"/>
      <c r="AL147" s="20"/>
      <c r="AM147" s="20"/>
      <c r="AN147" s="28"/>
      <c r="AO147" s="20"/>
      <c r="AP147" s="18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0.0178481163796827</v>
      </c>
      <c r="AU147" s="25">
        <f t="shared" si="148"/>
        <v>28.47</v>
      </c>
      <c r="AV147" s="1">
        <f t="shared" si="149"/>
        <v>0.3</v>
      </c>
      <c r="AW147" s="2">
        <f t="shared" si="154"/>
        <v>1.23333333333333</v>
      </c>
      <c r="AX147" s="1">
        <f t="shared" si="150"/>
        <v>1259.66882998399</v>
      </c>
      <c r="AZ147" s="2">
        <f t="shared" si="155"/>
        <v>0</v>
      </c>
      <c r="BA147" s="1">
        <f t="shared" si="151"/>
        <v>0</v>
      </c>
    </row>
    <row r="148" s="1" customFormat="1" spans="1:53">
      <c r="A148" s="6"/>
      <c r="B148" s="6"/>
      <c r="C148" s="9">
        <v>9</v>
      </c>
      <c r="D148" s="12">
        <v>15.0312038963333</v>
      </c>
      <c r="E148" s="13">
        <f t="shared" si="152"/>
        <v>20.5634183248387</v>
      </c>
      <c r="F148" s="9" t="s">
        <v>109</v>
      </c>
      <c r="G148" s="6">
        <v>10</v>
      </c>
      <c r="H148" s="11">
        <f t="shared" si="135"/>
        <v>15.0312038963333</v>
      </c>
      <c r="I148" s="11">
        <f t="shared" si="136"/>
        <v>288.181203896333</v>
      </c>
      <c r="J148" s="11">
        <f t="shared" si="137"/>
        <v>0.11186085787254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1.12361842602339</v>
      </c>
      <c r="P148" s="11">
        <f t="shared" si="140"/>
        <v>0.125688921056369</v>
      </c>
      <c r="Q148" s="16">
        <f t="shared" si="141"/>
        <v>0.0377066763169107</v>
      </c>
      <c r="R148" s="11">
        <f t="shared" si="142"/>
        <v>0.08541</v>
      </c>
      <c r="S148" s="17">
        <f t="shared" si="143"/>
        <v>0.441478472273864</v>
      </c>
      <c r="T148" s="3">
        <v>0.01</v>
      </c>
      <c r="U148" s="18">
        <f t="shared" si="144"/>
        <v>0.00441478472273864</v>
      </c>
      <c r="V148" s="17"/>
      <c r="W148" s="3"/>
      <c r="X148" s="3"/>
      <c r="Y148" s="19"/>
      <c r="Z148" s="3"/>
      <c r="AA148" s="20"/>
      <c r="AB148" s="3"/>
      <c r="AC148" s="3"/>
      <c r="AD148" s="20"/>
      <c r="AE148" s="17">
        <v>0.001</v>
      </c>
      <c r="AF148" s="3">
        <v>0.49</v>
      </c>
      <c r="AG148" s="18">
        <f t="shared" si="145"/>
        <v>0.00049</v>
      </c>
      <c r="AH148" s="27"/>
      <c r="AI148" s="3"/>
      <c r="AJ148" s="18"/>
      <c r="AK148" s="28"/>
      <c r="AL148" s="20"/>
      <c r="AM148" s="20"/>
      <c r="AN148" s="28"/>
      <c r="AO148" s="20"/>
      <c r="AP148" s="18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0.00990478472273864</v>
      </c>
      <c r="AU148" s="25">
        <f t="shared" si="148"/>
        <v>28.47</v>
      </c>
      <c r="AV148" s="1">
        <f t="shared" si="149"/>
        <v>0.3</v>
      </c>
      <c r="AW148" s="2">
        <f t="shared" si="154"/>
        <v>1.23333333333333</v>
      </c>
      <c r="AX148" s="1">
        <f t="shared" si="150"/>
        <v>699.051278998739</v>
      </c>
      <c r="AZ148" s="2">
        <f t="shared" si="155"/>
        <v>0</v>
      </c>
      <c r="BA148" s="1">
        <f t="shared" si="151"/>
        <v>0</v>
      </c>
    </row>
    <row r="149" s="1" customFormat="1" spans="1:53">
      <c r="A149" s="6"/>
      <c r="B149" s="6"/>
      <c r="C149" s="9">
        <v>10</v>
      </c>
      <c r="D149" s="12">
        <v>5.92003939170968</v>
      </c>
      <c r="E149" s="13">
        <f t="shared" si="152"/>
        <v>15.0312038963333</v>
      </c>
      <c r="F149" s="9" t="s">
        <v>109</v>
      </c>
      <c r="G149" s="6">
        <v>11</v>
      </c>
      <c r="H149" s="11">
        <f t="shared" si="135"/>
        <v>5.92003939170968</v>
      </c>
      <c r="I149" s="11">
        <f t="shared" si="136"/>
        <v>279.07003939171</v>
      </c>
      <c r="J149" s="11">
        <f t="shared" si="137"/>
        <v>0.0371203807393186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0.948033029718667</v>
      </c>
      <c r="O149" s="11">
        <f t="shared" si="153"/>
        <v>0.334596475248351</v>
      </c>
      <c r="P149" s="11">
        <f t="shared" si="140"/>
        <v>0.0124203485552528</v>
      </c>
      <c r="Q149" s="16">
        <f t="shared" si="141"/>
        <v>0.00372610456657584</v>
      </c>
      <c r="R149" s="11">
        <f t="shared" si="142"/>
        <v>0.08541</v>
      </c>
      <c r="S149" s="17">
        <f t="shared" si="143"/>
        <v>0.0436260925720154</v>
      </c>
      <c r="T149" s="3">
        <v>0.01</v>
      </c>
      <c r="U149" s="18">
        <f t="shared" si="144"/>
        <v>0.000436260925720154</v>
      </c>
      <c r="V149" s="17"/>
      <c r="W149" s="3"/>
      <c r="X149" s="3"/>
      <c r="Y149" s="19"/>
      <c r="Z149" s="3"/>
      <c r="AA149" s="20"/>
      <c r="AB149" s="3"/>
      <c r="AC149" s="3"/>
      <c r="AD149" s="20"/>
      <c r="AE149" s="17">
        <v>0.001</v>
      </c>
      <c r="AF149" s="3">
        <v>0.49</v>
      </c>
      <c r="AG149" s="18">
        <f t="shared" si="145"/>
        <v>0.00049</v>
      </c>
      <c r="AH149" s="27"/>
      <c r="AI149" s="3"/>
      <c r="AJ149" s="18"/>
      <c r="AK149" s="28"/>
      <c r="AL149" s="20"/>
      <c r="AM149" s="20"/>
      <c r="AN149" s="28"/>
      <c r="AO149" s="20"/>
      <c r="AP149" s="18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0.00592626092572015</v>
      </c>
      <c r="AU149" s="25">
        <f t="shared" si="148"/>
        <v>28.47</v>
      </c>
      <c r="AV149" s="1">
        <f t="shared" si="149"/>
        <v>0.3</v>
      </c>
      <c r="AW149" s="2">
        <f t="shared" si="154"/>
        <v>1.23333333333333</v>
      </c>
      <c r="AX149" s="1">
        <f t="shared" si="150"/>
        <v>418.258487768472</v>
      </c>
      <c r="AZ149" s="2">
        <f t="shared" si="155"/>
        <v>0</v>
      </c>
      <c r="BA149" s="1">
        <f t="shared" si="151"/>
        <v>0</v>
      </c>
    </row>
    <row r="150" s="1" customFormat="1" spans="1:54">
      <c r="A150" s="6"/>
      <c r="B150" s="6"/>
      <c r="C150" s="9">
        <v>11</v>
      </c>
      <c r="D150" s="12">
        <v>-3.53050739013333</v>
      </c>
      <c r="E150" s="13">
        <f t="shared" si="152"/>
        <v>5.92003939170968</v>
      </c>
      <c r="F150" s="9" t="s">
        <v>111</v>
      </c>
      <c r="G150" s="6">
        <v>12</v>
      </c>
      <c r="H150" s="11">
        <f t="shared" si="135"/>
        <v>-3.53050739013333</v>
      </c>
      <c r="I150" s="11">
        <f t="shared" si="136"/>
        <v>269.619492609867</v>
      </c>
      <c r="J150" s="11">
        <f t="shared" si="137"/>
        <v>0.0109267900496192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0.606876126693098</v>
      </c>
      <c r="P150" s="11">
        <f t="shared" si="140"/>
        <v>0.00663120802250159</v>
      </c>
      <c r="Q150" s="16">
        <f t="shared" si="141"/>
        <v>0.00198936240675048</v>
      </c>
      <c r="R150" s="11">
        <f t="shared" si="142"/>
        <v>0.08541</v>
      </c>
      <c r="S150" s="17">
        <f t="shared" si="143"/>
        <v>0.0232919143747861</v>
      </c>
      <c r="T150" s="3">
        <v>0.01</v>
      </c>
      <c r="U150" s="18">
        <f t="shared" si="144"/>
        <v>0.000232919143747861</v>
      </c>
      <c r="V150" s="17"/>
      <c r="W150" s="3"/>
      <c r="X150" s="3"/>
      <c r="Y150" s="19"/>
      <c r="Z150" s="3"/>
      <c r="AA150" s="20"/>
      <c r="AB150" s="3"/>
      <c r="AC150" s="3"/>
      <c r="AD150" s="20"/>
      <c r="AE150" s="17">
        <v>0.001</v>
      </c>
      <c r="AF150" s="3">
        <v>0.49</v>
      </c>
      <c r="AG150" s="18">
        <f t="shared" si="145"/>
        <v>0.00049</v>
      </c>
      <c r="AH150" s="27"/>
      <c r="AI150" s="3"/>
      <c r="AJ150" s="18"/>
      <c r="AK150" s="28"/>
      <c r="AL150" s="20"/>
      <c r="AM150" s="20"/>
      <c r="AN150" s="28"/>
      <c r="AO150" s="20"/>
      <c r="AP150" s="18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0.00572291914374786</v>
      </c>
      <c r="AU150" s="25">
        <f t="shared" si="148"/>
        <v>28.47</v>
      </c>
      <c r="AV150" s="1">
        <f t="shared" si="149"/>
        <v>0.3</v>
      </c>
      <c r="AW150" s="2">
        <f t="shared" si="154"/>
        <v>1.23333333333333</v>
      </c>
      <c r="AX150" s="1">
        <f t="shared" si="150"/>
        <v>403.907208387781</v>
      </c>
      <c r="AY150" s="1">
        <f>SUM(AX139:AX150)</f>
        <v>8246.27738562069</v>
      </c>
      <c r="AZ150" s="2">
        <f t="shared" si="155"/>
        <v>0</v>
      </c>
      <c r="BA150" s="1">
        <f t="shared" si="151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-10.2425965959677</v>
      </c>
      <c r="E151" s="13">
        <f t="shared" si="152"/>
        <v>-3.53050739013333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5" t="s">
        <v>79</v>
      </c>
      <c r="T152" s="15"/>
      <c r="U152" s="15"/>
      <c r="V152" s="15" t="s">
        <v>80</v>
      </c>
      <c r="W152" s="15"/>
      <c r="X152" s="15"/>
      <c r="Y152" s="15" t="s">
        <v>81</v>
      </c>
      <c r="Z152" s="15"/>
      <c r="AA152" s="15"/>
      <c r="AB152" s="15" t="s">
        <v>82</v>
      </c>
      <c r="AC152" s="15"/>
      <c r="AD152" s="15"/>
      <c r="AE152" s="15" t="s">
        <v>83</v>
      </c>
      <c r="AF152" s="15"/>
      <c r="AG152" s="15"/>
      <c r="AH152" s="15" t="s">
        <v>84</v>
      </c>
      <c r="AI152" s="15"/>
      <c r="AJ152" s="15"/>
      <c r="AK152" s="21" t="s">
        <v>116</v>
      </c>
      <c r="AL152" s="22"/>
      <c r="AM152" s="23"/>
      <c r="AN152" s="22" t="s">
        <v>117</v>
      </c>
      <c r="AO152" s="22"/>
      <c r="AP152" s="23"/>
      <c r="AQ152" s="15" t="s">
        <v>86</v>
      </c>
      <c r="AR152" s="15"/>
      <c r="AS152" s="15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4" t="s">
        <v>93</v>
      </c>
      <c r="L153" s="14" t="s">
        <v>94</v>
      </c>
      <c r="M153" s="6" t="s">
        <v>95</v>
      </c>
      <c r="N153" s="14" t="s">
        <v>96</v>
      </c>
      <c r="O153" s="6" t="s">
        <v>97</v>
      </c>
      <c r="P153" s="6" t="s">
        <v>98</v>
      </c>
      <c r="Q153" s="14" t="s">
        <v>99</v>
      </c>
      <c r="R153" s="14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4" t="s">
        <v>101</v>
      </c>
      <c r="AR153" s="24" t="s">
        <v>102</v>
      </c>
      <c r="AS153" s="24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-13.4</v>
      </c>
      <c r="E154" s="9"/>
      <c r="F154" s="9"/>
      <c r="G154" s="6">
        <v>1</v>
      </c>
      <c r="H154" s="11">
        <f t="shared" ref="H154:H165" si="156">E155</f>
        <v>-13.4</v>
      </c>
      <c r="I154" s="11">
        <f t="shared" ref="I154:I165" si="157">H154+273.15</f>
        <v>259.75</v>
      </c>
      <c r="J154" s="11">
        <f t="shared" ref="J154:J165" si="158">EXP(($C$18*(I154-$C$16))/($C$19*I154*$C$16))</f>
        <v>0.00277059129117369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0.0021030115475002</v>
      </c>
      <c r="Q154" s="16">
        <f t="shared" ref="Q154:Q165" si="162">P154*$B$156</f>
        <v>0.000546783002350052</v>
      </c>
      <c r="R154" s="11">
        <f t="shared" ref="R154:R165" si="163">L154*$B$156</f>
        <v>0.197352458333333</v>
      </c>
      <c r="S154" s="17">
        <f t="shared" ref="S154:S165" si="164">Q154/R154</f>
        <v>0.00277059129117369</v>
      </c>
      <c r="T154" s="3">
        <v>0.01</v>
      </c>
      <c r="U154" s="18">
        <f t="shared" ref="U154:U165" si="165">S154*T154</f>
        <v>2.77059129117369e-5</v>
      </c>
      <c r="V154" s="17"/>
      <c r="W154" s="3"/>
      <c r="X154" s="3"/>
      <c r="Y154" s="19"/>
      <c r="Z154" s="3"/>
      <c r="AA154" s="20"/>
      <c r="AB154" s="3"/>
      <c r="AC154" s="3"/>
      <c r="AD154" s="20"/>
      <c r="AE154" s="17">
        <v>0.001</v>
      </c>
      <c r="AF154" s="3">
        <v>0.49</v>
      </c>
      <c r="AG154" s="18">
        <f t="shared" ref="AG154:AG165" si="166">AF154*AE154</f>
        <v>0.00049</v>
      </c>
      <c r="AH154" s="27"/>
      <c r="AI154" s="3"/>
      <c r="AJ154" s="18"/>
      <c r="AK154" s="28"/>
      <c r="AL154" s="20"/>
      <c r="AM154" s="20"/>
      <c r="AN154" s="28"/>
      <c r="AO154" s="20"/>
      <c r="AP154" s="18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0.00551770591291174</v>
      </c>
      <c r="AU154" s="25">
        <f t="shared" ref="AU154:AU165" si="169">$B$154/12</f>
        <v>75.9047916666667</v>
      </c>
      <c r="AV154" s="1">
        <f t="shared" ref="AV154:AV165" si="170">$B$156</f>
        <v>0.26</v>
      </c>
      <c r="AW154" s="2">
        <f t="shared" ref="AW154:AW165" si="171">$E$13/12</f>
        <v>1.03333333333333</v>
      </c>
      <c r="AX154" s="1">
        <f t="shared" ref="AX154:AX165" si="172">AW154*10000*AV154*0.67*AU154*AT154</f>
        <v>753.904493390021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2">
        <v>-12.7362651235484</v>
      </c>
      <c r="E155" s="13">
        <f t="shared" ref="E155:E166" si="173">D154</f>
        <v>-13.4</v>
      </c>
      <c r="F155" s="9" t="s">
        <v>109</v>
      </c>
      <c r="G155" s="6">
        <v>2</v>
      </c>
      <c r="H155" s="11">
        <f t="shared" si="156"/>
        <v>-12.7362651235484</v>
      </c>
      <c r="I155" s="11">
        <f t="shared" si="157"/>
        <v>260.413734876452</v>
      </c>
      <c r="J155" s="11">
        <f t="shared" si="158"/>
        <v>0.00304835475073179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1.51599282178583</v>
      </c>
      <c r="P155" s="11">
        <f t="shared" si="161"/>
        <v>0.00462128392036615</v>
      </c>
      <c r="Q155" s="16">
        <f t="shared" si="162"/>
        <v>0.0012015338192952</v>
      </c>
      <c r="R155" s="11">
        <f t="shared" si="163"/>
        <v>0.197352458333333</v>
      </c>
      <c r="S155" s="17">
        <f t="shared" si="164"/>
        <v>0.00608826375633882</v>
      </c>
      <c r="T155" s="3">
        <v>0.01</v>
      </c>
      <c r="U155" s="18">
        <f t="shared" si="165"/>
        <v>6.08826375633882e-5</v>
      </c>
      <c r="V155" s="17"/>
      <c r="W155" s="3"/>
      <c r="X155" s="3"/>
      <c r="Y155" s="19"/>
      <c r="Z155" s="3"/>
      <c r="AA155" s="20"/>
      <c r="AB155" s="3"/>
      <c r="AC155" s="3"/>
      <c r="AD155" s="20"/>
      <c r="AE155" s="17">
        <v>0.001</v>
      </c>
      <c r="AF155" s="3">
        <v>0.49</v>
      </c>
      <c r="AG155" s="18">
        <f t="shared" si="166"/>
        <v>0.00049</v>
      </c>
      <c r="AH155" s="27"/>
      <c r="AI155" s="3"/>
      <c r="AJ155" s="18"/>
      <c r="AK155" s="28"/>
      <c r="AL155" s="20"/>
      <c r="AM155" s="20"/>
      <c r="AN155" s="28"/>
      <c r="AO155" s="20"/>
      <c r="AP155" s="18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0.00555088263756339</v>
      </c>
      <c r="AU155" s="25">
        <f t="shared" si="169"/>
        <v>75.9047916666667</v>
      </c>
      <c r="AV155" s="1">
        <f t="shared" si="170"/>
        <v>0.26</v>
      </c>
      <c r="AW155" s="2">
        <f t="shared" si="171"/>
        <v>1.03333333333333</v>
      </c>
      <c r="AX155" s="1">
        <f t="shared" si="172"/>
        <v>758.437551546004</v>
      </c>
      <c r="AZ155" s="2"/>
    </row>
    <row r="156" s="1" customFormat="1" spans="1:52">
      <c r="A156" s="6" t="s">
        <v>72</v>
      </c>
      <c r="B156" s="6">
        <v>0.26</v>
      </c>
      <c r="C156" s="9">
        <v>2</v>
      </c>
      <c r="D156" s="12">
        <v>-8.64472652942857</v>
      </c>
      <c r="E156" s="13">
        <f t="shared" si="173"/>
        <v>-12.7362651235484</v>
      </c>
      <c r="F156" s="9" t="s">
        <v>109</v>
      </c>
      <c r="G156" s="6">
        <v>3</v>
      </c>
      <c r="H156" s="11">
        <f t="shared" si="156"/>
        <v>-8.64472652942857</v>
      </c>
      <c r="I156" s="11">
        <f t="shared" si="157"/>
        <v>264.505273470571</v>
      </c>
      <c r="J156" s="11">
        <f t="shared" si="158"/>
        <v>0.00543560015139751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2.27041945453213</v>
      </c>
      <c r="P156" s="11">
        <f t="shared" si="161"/>
        <v>0.0123410923307907</v>
      </c>
      <c r="Q156" s="16">
        <f t="shared" si="162"/>
        <v>0.00320868400600559</v>
      </c>
      <c r="R156" s="11">
        <f t="shared" si="163"/>
        <v>0.197352458333333</v>
      </c>
      <c r="S156" s="17">
        <f t="shared" si="164"/>
        <v>0.0162586472603551</v>
      </c>
      <c r="T156" s="3">
        <v>0.01</v>
      </c>
      <c r="U156" s="18">
        <f t="shared" si="165"/>
        <v>0.000162586472603551</v>
      </c>
      <c r="V156" s="17"/>
      <c r="W156" s="3"/>
      <c r="X156" s="3"/>
      <c r="Y156" s="19"/>
      <c r="Z156" s="3"/>
      <c r="AA156" s="20"/>
      <c r="AB156" s="3"/>
      <c r="AC156" s="3"/>
      <c r="AD156" s="20"/>
      <c r="AE156" s="17">
        <v>0.001</v>
      </c>
      <c r="AF156" s="3">
        <v>0.49</v>
      </c>
      <c r="AG156" s="18">
        <f t="shared" si="166"/>
        <v>0.00049</v>
      </c>
      <c r="AH156" s="27"/>
      <c r="AI156" s="3"/>
      <c r="AJ156" s="18"/>
      <c r="AK156" s="28"/>
      <c r="AL156" s="20"/>
      <c r="AM156" s="20"/>
      <c r="AN156" s="28"/>
      <c r="AO156" s="20"/>
      <c r="AP156" s="18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0.00565258647260355</v>
      </c>
      <c r="AU156" s="25">
        <f t="shared" si="169"/>
        <v>75.9047916666667</v>
      </c>
      <c r="AV156" s="1">
        <f t="shared" si="170"/>
        <v>0.26</v>
      </c>
      <c r="AW156" s="2">
        <f t="shared" si="171"/>
        <v>1.03333333333333</v>
      </c>
      <c r="AX156" s="1">
        <f t="shared" si="172"/>
        <v>772.333721338662</v>
      </c>
      <c r="AZ156" s="2"/>
    </row>
    <row r="157" s="1" customFormat="1" spans="1:52">
      <c r="A157" s="6"/>
      <c r="B157" s="6"/>
      <c r="C157" s="9">
        <v>3</v>
      </c>
      <c r="D157" s="12">
        <v>1.55160067506452</v>
      </c>
      <c r="E157" s="13">
        <f t="shared" si="173"/>
        <v>-8.64472652942857</v>
      </c>
      <c r="F157" s="9" t="s">
        <v>109</v>
      </c>
      <c r="G157" s="6">
        <v>4</v>
      </c>
      <c r="H157" s="11">
        <f t="shared" si="156"/>
        <v>1.55160067506452</v>
      </c>
      <c r="I157" s="11">
        <f t="shared" si="157"/>
        <v>274.701600675064</v>
      </c>
      <c r="J157" s="11">
        <f t="shared" si="158"/>
        <v>0.0213131949580608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3.01712627886801</v>
      </c>
      <c r="P157" s="11">
        <f t="shared" si="161"/>
        <v>0.0643046005946025</v>
      </c>
      <c r="Q157" s="16">
        <f t="shared" si="162"/>
        <v>0.0167191961545967</v>
      </c>
      <c r="R157" s="11">
        <f t="shared" si="163"/>
        <v>0.197352458333333</v>
      </c>
      <c r="S157" s="17">
        <f t="shared" si="164"/>
        <v>0.0847174456086964</v>
      </c>
      <c r="T157" s="3">
        <v>0.01</v>
      </c>
      <c r="U157" s="18">
        <f t="shared" si="165"/>
        <v>0.000847174456086964</v>
      </c>
      <c r="V157" s="17"/>
      <c r="W157" s="3"/>
      <c r="X157" s="3"/>
      <c r="Y157" s="19"/>
      <c r="Z157" s="3"/>
      <c r="AA157" s="20"/>
      <c r="AB157" s="3"/>
      <c r="AC157" s="3"/>
      <c r="AD157" s="20"/>
      <c r="AE157" s="17">
        <v>0.001</v>
      </c>
      <c r="AF157" s="3">
        <v>0.49</v>
      </c>
      <c r="AG157" s="18">
        <f t="shared" si="166"/>
        <v>0.00049</v>
      </c>
      <c r="AH157" s="27"/>
      <c r="AI157" s="3"/>
      <c r="AJ157" s="18"/>
      <c r="AK157" s="28"/>
      <c r="AL157" s="20"/>
      <c r="AM157" s="20"/>
      <c r="AN157" s="28"/>
      <c r="AO157" s="20"/>
      <c r="AP157" s="18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0.00633717445608696</v>
      </c>
      <c r="AU157" s="25">
        <f t="shared" si="169"/>
        <v>75.9047916666667</v>
      </c>
      <c r="AV157" s="1">
        <f t="shared" si="170"/>
        <v>0.26</v>
      </c>
      <c r="AW157" s="2">
        <f t="shared" si="171"/>
        <v>1.03333333333333</v>
      </c>
      <c r="AX157" s="1">
        <f t="shared" si="172"/>
        <v>865.871500447408</v>
      </c>
      <c r="AZ157" s="2"/>
    </row>
    <row r="158" s="1" customFormat="1" spans="1:52">
      <c r="A158" s="6"/>
      <c r="B158" s="6"/>
      <c r="C158" s="9">
        <v>4</v>
      </c>
      <c r="D158" s="12">
        <v>10.9763292147</v>
      </c>
      <c r="E158" s="13">
        <f t="shared" si="173"/>
        <v>1.55160067506452</v>
      </c>
      <c r="F158" s="9" t="s">
        <v>109</v>
      </c>
      <c r="G158" s="6">
        <v>5</v>
      </c>
      <c r="H158" s="11">
        <f t="shared" si="156"/>
        <v>10.9763292147</v>
      </c>
      <c r="I158" s="11">
        <f t="shared" si="157"/>
        <v>284.1263292147</v>
      </c>
      <c r="J158" s="11">
        <f t="shared" si="158"/>
        <v>0.0690663836162347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2.80518059435974</v>
      </c>
      <c r="O158" s="11">
        <f t="shared" si="174"/>
        <v>0.906689000580338</v>
      </c>
      <c r="P158" s="11">
        <f t="shared" si="161"/>
        <v>0.062621730334702</v>
      </c>
      <c r="Q158" s="16">
        <f t="shared" si="162"/>
        <v>0.0162816498870225</v>
      </c>
      <c r="R158" s="11">
        <f t="shared" si="163"/>
        <v>0.197352458333333</v>
      </c>
      <c r="S158" s="17">
        <f t="shared" si="164"/>
        <v>0.0825003652071181</v>
      </c>
      <c r="T158" s="3">
        <v>0.01</v>
      </c>
      <c r="U158" s="18">
        <f t="shared" si="165"/>
        <v>0.000825003652071181</v>
      </c>
      <c r="V158" s="17"/>
      <c r="W158" s="3"/>
      <c r="X158" s="3"/>
      <c r="Y158" s="19"/>
      <c r="Z158" s="3"/>
      <c r="AA158" s="20"/>
      <c r="AB158" s="3"/>
      <c r="AC158" s="3"/>
      <c r="AD158" s="20"/>
      <c r="AE158" s="17">
        <v>0.005</v>
      </c>
      <c r="AF158" s="3">
        <v>0.49</v>
      </c>
      <c r="AG158" s="18">
        <f t="shared" si="166"/>
        <v>0.00245</v>
      </c>
      <c r="AH158" s="27"/>
      <c r="AI158" s="3"/>
      <c r="AJ158" s="18"/>
      <c r="AK158" s="28"/>
      <c r="AL158" s="20"/>
      <c r="AM158" s="20"/>
      <c r="AN158" s="28"/>
      <c r="AO158" s="20"/>
      <c r="AP158" s="18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0.0107750036520712</v>
      </c>
      <c r="AU158" s="25">
        <f t="shared" si="169"/>
        <v>75.9047916666667</v>
      </c>
      <c r="AV158" s="1">
        <f t="shared" si="170"/>
        <v>0.26</v>
      </c>
      <c r="AW158" s="2">
        <f t="shared" si="171"/>
        <v>1.03333333333333</v>
      </c>
      <c r="AX158" s="1">
        <f t="shared" si="172"/>
        <v>1472.22845831296</v>
      </c>
      <c r="AZ158" s="2"/>
    </row>
    <row r="159" s="1" customFormat="1" spans="1:52">
      <c r="A159" s="6"/>
      <c r="B159" s="6"/>
      <c r="C159" s="9">
        <v>5</v>
      </c>
      <c r="D159" s="12">
        <v>12.4423382812581</v>
      </c>
      <c r="E159" s="13">
        <f t="shared" si="173"/>
        <v>10.9763292147</v>
      </c>
      <c r="F159" s="9" t="s">
        <v>111</v>
      </c>
      <c r="G159" s="6">
        <v>6</v>
      </c>
      <c r="H159" s="11">
        <f t="shared" si="156"/>
        <v>12.4423382812581</v>
      </c>
      <c r="I159" s="11">
        <f t="shared" si="157"/>
        <v>285.592338281258</v>
      </c>
      <c r="J159" s="11">
        <f t="shared" si="158"/>
        <v>0.0823501013011364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1.6031151869123</v>
      </c>
      <c r="P159" s="11">
        <f t="shared" si="161"/>
        <v>0.132016698039618</v>
      </c>
      <c r="Q159" s="16">
        <f t="shared" si="162"/>
        <v>0.0343243414903008</v>
      </c>
      <c r="R159" s="11">
        <f t="shared" si="163"/>
        <v>0.197352458333333</v>
      </c>
      <c r="S159" s="17">
        <f t="shared" si="164"/>
        <v>0.173924063475947</v>
      </c>
      <c r="T159" s="3">
        <v>0.01</v>
      </c>
      <c r="U159" s="18">
        <f t="shared" si="165"/>
        <v>0.00173924063475947</v>
      </c>
      <c r="V159" s="17"/>
      <c r="W159" s="3"/>
      <c r="X159" s="3"/>
      <c r="Y159" s="19"/>
      <c r="Z159" s="3"/>
      <c r="AA159" s="20"/>
      <c r="AB159" s="3"/>
      <c r="AC159" s="3"/>
      <c r="AD159" s="20"/>
      <c r="AE159" s="17">
        <v>0.005</v>
      </c>
      <c r="AF159" s="3">
        <v>0.49</v>
      </c>
      <c r="AG159" s="18">
        <f t="shared" si="166"/>
        <v>0.00245</v>
      </c>
      <c r="AH159" s="27"/>
      <c r="AI159" s="3"/>
      <c r="AJ159" s="18"/>
      <c r="AK159" s="28"/>
      <c r="AL159" s="20"/>
      <c r="AM159" s="20"/>
      <c r="AN159" s="28"/>
      <c r="AO159" s="20"/>
      <c r="AP159" s="18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0.0116892406347595</v>
      </c>
      <c r="AU159" s="25">
        <f t="shared" si="169"/>
        <v>75.9047916666667</v>
      </c>
      <c r="AV159" s="1">
        <f t="shared" si="170"/>
        <v>0.26</v>
      </c>
      <c r="AW159" s="2">
        <f t="shared" si="171"/>
        <v>1.03333333333333</v>
      </c>
      <c r="AX159" s="1">
        <f t="shared" si="172"/>
        <v>1597.14402651299</v>
      </c>
      <c r="AZ159" s="2"/>
    </row>
    <row r="160" s="1" customFormat="1" spans="1:52">
      <c r="A160" s="6"/>
      <c r="B160" s="6"/>
      <c r="C160" s="9">
        <v>6</v>
      </c>
      <c r="D160" s="12">
        <v>17.4096791523333</v>
      </c>
      <c r="E160" s="13">
        <f t="shared" si="173"/>
        <v>12.4423382812581</v>
      </c>
      <c r="F160" s="9" t="s">
        <v>109</v>
      </c>
      <c r="G160" s="6">
        <v>7</v>
      </c>
      <c r="H160" s="11">
        <f t="shared" si="156"/>
        <v>17.4096791523333</v>
      </c>
      <c r="I160" s="11">
        <f t="shared" si="157"/>
        <v>290.559679152333</v>
      </c>
      <c r="J160" s="11">
        <f t="shared" si="158"/>
        <v>0.147500426285233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2.23014640553935</v>
      </c>
      <c r="P160" s="11">
        <f t="shared" si="161"/>
        <v>0.328947545495535</v>
      </c>
      <c r="Q160" s="16">
        <f t="shared" si="162"/>
        <v>0.0855263618288391</v>
      </c>
      <c r="R160" s="11">
        <f t="shared" si="163"/>
        <v>0.197352458333333</v>
      </c>
      <c r="S160" s="17">
        <f t="shared" si="164"/>
        <v>0.433368616490112</v>
      </c>
      <c r="T160" s="3">
        <v>0.01</v>
      </c>
      <c r="U160" s="18">
        <f t="shared" si="165"/>
        <v>0.00433368616490112</v>
      </c>
      <c r="V160" s="17"/>
      <c r="W160" s="3"/>
      <c r="X160" s="3"/>
      <c r="Y160" s="19"/>
      <c r="Z160" s="3"/>
      <c r="AA160" s="20"/>
      <c r="AB160" s="3"/>
      <c r="AC160" s="3"/>
      <c r="AD160" s="20"/>
      <c r="AE160" s="17">
        <v>0.005</v>
      </c>
      <c r="AF160" s="3">
        <v>0.49</v>
      </c>
      <c r="AG160" s="18">
        <f t="shared" si="166"/>
        <v>0.00245</v>
      </c>
      <c r="AH160" s="27"/>
      <c r="AI160" s="3"/>
      <c r="AJ160" s="18"/>
      <c r="AK160" s="28"/>
      <c r="AL160" s="20"/>
      <c r="AM160" s="20"/>
      <c r="AN160" s="28"/>
      <c r="AO160" s="20"/>
      <c r="AP160" s="18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0.0142836861649011</v>
      </c>
      <c r="AU160" s="25">
        <f t="shared" si="169"/>
        <v>75.9047916666667</v>
      </c>
      <c r="AV160" s="1">
        <f t="shared" si="170"/>
        <v>0.26</v>
      </c>
      <c r="AW160" s="2">
        <f t="shared" si="171"/>
        <v>1.03333333333333</v>
      </c>
      <c r="AX160" s="1">
        <f t="shared" si="172"/>
        <v>1951.6326806568</v>
      </c>
      <c r="AZ160" s="2"/>
    </row>
    <row r="161" s="1" customFormat="1" spans="1:52">
      <c r="A161" s="6"/>
      <c r="B161" s="6"/>
      <c r="C161" s="9">
        <v>7</v>
      </c>
      <c r="D161" s="12">
        <v>20.8856461341936</v>
      </c>
      <c r="E161" s="13">
        <f t="shared" si="173"/>
        <v>17.4096791523333</v>
      </c>
      <c r="F161" s="9" t="s">
        <v>109</v>
      </c>
      <c r="G161" s="6">
        <v>8</v>
      </c>
      <c r="H161" s="11">
        <f t="shared" si="156"/>
        <v>20.8856461341936</v>
      </c>
      <c r="I161" s="11">
        <f t="shared" si="157"/>
        <v>294.035646134194</v>
      </c>
      <c r="J161" s="11">
        <f t="shared" si="158"/>
        <v>0.219198518565678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2.66024677671048</v>
      </c>
      <c r="P161" s="11">
        <f t="shared" si="161"/>
        <v>0.583122152474058</v>
      </c>
      <c r="Q161" s="16">
        <f t="shared" si="162"/>
        <v>0.151611759643255</v>
      </c>
      <c r="R161" s="11">
        <f t="shared" si="163"/>
        <v>0.197352458333333</v>
      </c>
      <c r="S161" s="17">
        <f t="shared" si="164"/>
        <v>0.768228381463479</v>
      </c>
      <c r="T161" s="3">
        <v>0.01</v>
      </c>
      <c r="U161" s="18">
        <f t="shared" si="165"/>
        <v>0.0076822838146348</v>
      </c>
      <c r="V161" s="17"/>
      <c r="W161" s="3"/>
      <c r="X161" s="3"/>
      <c r="Y161" s="19"/>
      <c r="Z161" s="3"/>
      <c r="AA161" s="20"/>
      <c r="AB161" s="3"/>
      <c r="AC161" s="3"/>
      <c r="AD161" s="20"/>
      <c r="AE161" s="17">
        <v>0.005</v>
      </c>
      <c r="AF161" s="3">
        <v>0.49</v>
      </c>
      <c r="AG161" s="18">
        <f t="shared" si="166"/>
        <v>0.00245</v>
      </c>
      <c r="AH161" s="27"/>
      <c r="AI161" s="3"/>
      <c r="AJ161" s="18"/>
      <c r="AK161" s="28"/>
      <c r="AL161" s="20"/>
      <c r="AM161" s="20"/>
      <c r="AN161" s="28"/>
      <c r="AO161" s="20"/>
      <c r="AP161" s="18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0.0176322838146348</v>
      </c>
      <c r="AU161" s="25">
        <f t="shared" si="169"/>
        <v>75.9047916666667</v>
      </c>
      <c r="AV161" s="1">
        <f t="shared" si="170"/>
        <v>0.26</v>
      </c>
      <c r="AW161" s="2">
        <f t="shared" si="171"/>
        <v>1.03333333333333</v>
      </c>
      <c r="AX161" s="1">
        <f t="shared" si="172"/>
        <v>2409.16391819195</v>
      </c>
      <c r="AZ161" s="2"/>
    </row>
    <row r="162" s="1" customFormat="1" spans="1:52">
      <c r="A162" s="6"/>
      <c r="B162" s="6"/>
      <c r="C162" s="9">
        <v>8</v>
      </c>
      <c r="D162" s="12">
        <v>20.5634183248387</v>
      </c>
      <c r="E162" s="13">
        <f t="shared" si="173"/>
        <v>20.8856461341936</v>
      </c>
      <c r="F162" s="9" t="s">
        <v>109</v>
      </c>
      <c r="G162" s="6">
        <v>9</v>
      </c>
      <c r="H162" s="11">
        <f t="shared" si="156"/>
        <v>20.5634183248387</v>
      </c>
      <c r="I162" s="11">
        <f t="shared" si="157"/>
        <v>293.713418324839</v>
      </c>
      <c r="J162" s="11">
        <f t="shared" si="158"/>
        <v>0.211378140685336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2.83617254090309</v>
      </c>
      <c r="P162" s="11">
        <f t="shared" si="161"/>
        <v>0.5995048783589</v>
      </c>
      <c r="Q162" s="16">
        <f t="shared" si="162"/>
        <v>0.155871268373314</v>
      </c>
      <c r="R162" s="11">
        <f t="shared" si="163"/>
        <v>0.197352458333333</v>
      </c>
      <c r="S162" s="17">
        <f t="shared" si="164"/>
        <v>0.789811637968268</v>
      </c>
      <c r="T162" s="3">
        <v>0.01</v>
      </c>
      <c r="U162" s="18">
        <f t="shared" si="165"/>
        <v>0.00789811637968268</v>
      </c>
      <c r="V162" s="17"/>
      <c r="W162" s="3"/>
      <c r="X162" s="3"/>
      <c r="Y162" s="19"/>
      <c r="Z162" s="3"/>
      <c r="AA162" s="20"/>
      <c r="AB162" s="3"/>
      <c r="AC162" s="3"/>
      <c r="AD162" s="20"/>
      <c r="AE162" s="17">
        <v>0.005</v>
      </c>
      <c r="AF162" s="3">
        <v>0.49</v>
      </c>
      <c r="AG162" s="18">
        <f t="shared" si="166"/>
        <v>0.00245</v>
      </c>
      <c r="AH162" s="27"/>
      <c r="AI162" s="3"/>
      <c r="AJ162" s="18"/>
      <c r="AK162" s="28"/>
      <c r="AL162" s="20"/>
      <c r="AM162" s="20"/>
      <c r="AN162" s="28"/>
      <c r="AO162" s="20"/>
      <c r="AP162" s="18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0.0178481163796827</v>
      </c>
      <c r="AU162" s="25">
        <f t="shared" si="169"/>
        <v>75.9047916666667</v>
      </c>
      <c r="AV162" s="1">
        <f t="shared" si="170"/>
        <v>0.26</v>
      </c>
      <c r="AW162" s="2">
        <f t="shared" si="171"/>
        <v>1.03333333333333</v>
      </c>
      <c r="AX162" s="1">
        <f t="shared" si="172"/>
        <v>2438.65391696639</v>
      </c>
      <c r="AZ162" s="2"/>
    </row>
    <row r="163" s="1" customFormat="1" spans="1:52">
      <c r="A163" s="6"/>
      <c r="B163" s="6"/>
      <c r="C163" s="9">
        <v>9</v>
      </c>
      <c r="D163" s="12">
        <v>15.0312038963333</v>
      </c>
      <c r="E163" s="13">
        <f t="shared" si="173"/>
        <v>20.5634183248387</v>
      </c>
      <c r="F163" s="9" t="s">
        <v>109</v>
      </c>
      <c r="G163" s="6">
        <v>10</v>
      </c>
      <c r="H163" s="11">
        <f t="shared" si="156"/>
        <v>15.0312038963333</v>
      </c>
      <c r="I163" s="11">
        <f t="shared" si="157"/>
        <v>288.181203896333</v>
      </c>
      <c r="J163" s="11">
        <f t="shared" si="158"/>
        <v>0.11186085787254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2.99571557921086</v>
      </c>
      <c r="P163" s="11">
        <f t="shared" si="161"/>
        <v>0.33510331463266</v>
      </c>
      <c r="Q163" s="16">
        <f t="shared" si="162"/>
        <v>0.0871268618044915</v>
      </c>
      <c r="R163" s="11">
        <f t="shared" si="163"/>
        <v>0.197352458333333</v>
      </c>
      <c r="S163" s="17">
        <f t="shared" si="164"/>
        <v>0.441478472273865</v>
      </c>
      <c r="T163" s="3">
        <v>0.01</v>
      </c>
      <c r="U163" s="18">
        <f t="shared" si="165"/>
        <v>0.00441478472273865</v>
      </c>
      <c r="V163" s="17"/>
      <c r="W163" s="3"/>
      <c r="X163" s="3"/>
      <c r="Y163" s="19"/>
      <c r="Z163" s="3"/>
      <c r="AA163" s="20"/>
      <c r="AB163" s="3"/>
      <c r="AC163" s="3"/>
      <c r="AD163" s="20"/>
      <c r="AE163" s="17">
        <v>0.001</v>
      </c>
      <c r="AF163" s="3">
        <v>0.49</v>
      </c>
      <c r="AG163" s="18">
        <f t="shared" si="166"/>
        <v>0.00049</v>
      </c>
      <c r="AH163" s="27"/>
      <c r="AI163" s="3"/>
      <c r="AJ163" s="18"/>
      <c r="AK163" s="28"/>
      <c r="AL163" s="20"/>
      <c r="AM163" s="20"/>
      <c r="AN163" s="28"/>
      <c r="AO163" s="20"/>
      <c r="AP163" s="18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0.00990478472273865</v>
      </c>
      <c r="AU163" s="25">
        <f t="shared" si="169"/>
        <v>75.9047916666667</v>
      </c>
      <c r="AV163" s="1">
        <f t="shared" si="170"/>
        <v>0.26</v>
      </c>
      <c r="AW163" s="2">
        <f t="shared" si="171"/>
        <v>1.03333333333333</v>
      </c>
      <c r="AX163" s="1">
        <f t="shared" si="172"/>
        <v>1353.32723896351</v>
      </c>
      <c r="AZ163" s="2"/>
    </row>
    <row r="164" s="1" customFormat="1" spans="1:52">
      <c r="A164" s="6"/>
      <c r="B164" s="6"/>
      <c r="C164" s="9">
        <v>10</v>
      </c>
      <c r="D164" s="12">
        <v>5.92003939170968</v>
      </c>
      <c r="E164" s="13">
        <f t="shared" si="173"/>
        <v>15.0312038963333</v>
      </c>
      <c r="F164" s="9" t="s">
        <v>109</v>
      </c>
      <c r="G164" s="6">
        <v>11</v>
      </c>
      <c r="H164" s="11">
        <f t="shared" si="156"/>
        <v>5.92003939170968</v>
      </c>
      <c r="I164" s="11">
        <f t="shared" si="157"/>
        <v>279.07003939171</v>
      </c>
      <c r="J164" s="11">
        <f t="shared" si="158"/>
        <v>0.0371203807393186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2.52758165134929</v>
      </c>
      <c r="O164" s="11">
        <f t="shared" si="174"/>
        <v>0.892078529895577</v>
      </c>
      <c r="P164" s="11">
        <f t="shared" si="161"/>
        <v>0.0331142946790955</v>
      </c>
      <c r="Q164" s="16">
        <f t="shared" si="162"/>
        <v>0.00860971661656482</v>
      </c>
      <c r="R164" s="11">
        <f t="shared" si="163"/>
        <v>0.197352458333333</v>
      </c>
      <c r="S164" s="17">
        <f t="shared" si="164"/>
        <v>0.0436260925720155</v>
      </c>
      <c r="T164" s="3">
        <v>0.01</v>
      </c>
      <c r="U164" s="18">
        <f t="shared" si="165"/>
        <v>0.000436260925720155</v>
      </c>
      <c r="V164" s="17"/>
      <c r="W164" s="3"/>
      <c r="X164" s="3"/>
      <c r="Y164" s="19"/>
      <c r="Z164" s="3"/>
      <c r="AA164" s="20"/>
      <c r="AB164" s="3"/>
      <c r="AC164" s="3"/>
      <c r="AD164" s="20"/>
      <c r="AE164" s="17">
        <v>0.001</v>
      </c>
      <c r="AF164" s="3">
        <v>0.49</v>
      </c>
      <c r="AG164" s="18">
        <f t="shared" si="166"/>
        <v>0.00049</v>
      </c>
      <c r="AH164" s="27"/>
      <c r="AI164" s="3"/>
      <c r="AJ164" s="18"/>
      <c r="AK164" s="28"/>
      <c r="AL164" s="20"/>
      <c r="AM164" s="20"/>
      <c r="AN164" s="28"/>
      <c r="AO164" s="20"/>
      <c r="AP164" s="18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0.00592626092572016</v>
      </c>
      <c r="AU164" s="25">
        <f t="shared" si="169"/>
        <v>75.9047916666667</v>
      </c>
      <c r="AV164" s="1">
        <f t="shared" si="170"/>
        <v>0.26</v>
      </c>
      <c r="AW164" s="2">
        <f t="shared" si="171"/>
        <v>1.03333333333333</v>
      </c>
      <c r="AX164" s="1">
        <f t="shared" si="172"/>
        <v>809.726870445768</v>
      </c>
      <c r="AZ164" s="2"/>
    </row>
    <row r="165" s="1" customFormat="1" spans="1:52">
      <c r="A165" s="6"/>
      <c r="B165" s="6"/>
      <c r="C165" s="9">
        <v>11</v>
      </c>
      <c r="D165" s="12">
        <v>-3.53050739013333</v>
      </c>
      <c r="E165" s="13">
        <f t="shared" si="173"/>
        <v>5.92003939170968</v>
      </c>
      <c r="F165" s="9" t="s">
        <v>111</v>
      </c>
      <c r="G165" s="6">
        <v>12</v>
      </c>
      <c r="H165" s="11">
        <f t="shared" si="156"/>
        <v>-3.53050739013333</v>
      </c>
      <c r="I165" s="11">
        <f t="shared" si="157"/>
        <v>269.619492609867</v>
      </c>
      <c r="J165" s="11">
        <f t="shared" si="158"/>
        <v>0.0109267900496192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1.61801215188315</v>
      </c>
      <c r="P165" s="11">
        <f t="shared" si="161"/>
        <v>0.0176796790813598</v>
      </c>
      <c r="Q165" s="16">
        <f t="shared" si="162"/>
        <v>0.00459671656115354</v>
      </c>
      <c r="R165" s="11">
        <f t="shared" si="163"/>
        <v>0.197352458333333</v>
      </c>
      <c r="S165" s="17">
        <f t="shared" si="164"/>
        <v>0.0232919143747861</v>
      </c>
      <c r="T165" s="3">
        <v>0.01</v>
      </c>
      <c r="U165" s="18">
        <f t="shared" si="165"/>
        <v>0.000232919143747861</v>
      </c>
      <c r="V165" s="17"/>
      <c r="W165" s="3"/>
      <c r="X165" s="3"/>
      <c r="Y165" s="19"/>
      <c r="Z165" s="3"/>
      <c r="AA165" s="20"/>
      <c r="AB165" s="3"/>
      <c r="AC165" s="3"/>
      <c r="AD165" s="20"/>
      <c r="AE165" s="17">
        <v>0.001</v>
      </c>
      <c r="AF165" s="3">
        <v>0.49</v>
      </c>
      <c r="AG165" s="18">
        <f t="shared" si="166"/>
        <v>0.00049</v>
      </c>
      <c r="AH165" s="27"/>
      <c r="AI165" s="3"/>
      <c r="AJ165" s="18"/>
      <c r="AK165" s="28"/>
      <c r="AL165" s="20"/>
      <c r="AM165" s="20"/>
      <c r="AN165" s="28"/>
      <c r="AO165" s="20"/>
      <c r="AP165" s="18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0.00572291914374786</v>
      </c>
      <c r="AU165" s="25">
        <f t="shared" si="169"/>
        <v>75.9047916666667</v>
      </c>
      <c r="AV165" s="1">
        <f t="shared" si="170"/>
        <v>0.26</v>
      </c>
      <c r="AW165" s="2">
        <f t="shared" si="171"/>
        <v>1.03333333333333</v>
      </c>
      <c r="AX165" s="1">
        <f t="shared" si="172"/>
        <v>781.94353339547</v>
      </c>
      <c r="AY165" s="1">
        <f>SUM(AX154:AX165)</f>
        <v>15964.3679101679</v>
      </c>
      <c r="AZ165" s="2"/>
    </row>
    <row r="166" s="1" customFormat="1" spans="1:46">
      <c r="A166" s="6"/>
      <c r="B166" s="6"/>
      <c r="C166" s="9">
        <v>12</v>
      </c>
      <c r="D166" s="12">
        <v>-10.2425965959677</v>
      </c>
      <c r="E166" s="13">
        <f t="shared" si="173"/>
        <v>-3.53050739013333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对方正在学习中</cp:lastModifiedBy>
  <dcterms:created xsi:type="dcterms:W3CDTF">2022-08-28T10:18:00Z</dcterms:created>
  <dcterms:modified xsi:type="dcterms:W3CDTF">2022-09-16T15:14:00Z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2052-11.1.0.12358</vt:lpwstr>
  </property>
</Properties>
</file>